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defaultThemeVersion="124226"/>
  <mc:AlternateContent xmlns:mc="http://schemas.openxmlformats.org/markup-compatibility/2006">
    <mc:Choice Requires="x15">
      <x15ac:absPath xmlns:x15ac="http://schemas.microsoft.com/office/spreadsheetml/2010/11/ac" url="J:\01中小企業センター\2023年度\10 部会\04 事業再生ＰＴ\04 その他資料\02 特定調停スキーム手引の改訂\20231100 正副（改訂・弁護士会通知）\作業フォルダ\手引③\反映（改訂部分のみ）\"/>
    </mc:Choice>
  </mc:AlternateContent>
  <xr:revisionPtr revIDLastSave="0" documentId="13_ncr:1_{5ACAD262-D702-4E47-BAB3-0571478D265E}" xr6:coauthVersionLast="47" xr6:coauthVersionMax="47" xr10:uidLastSave="{00000000-0000-0000-0000-000000000000}"/>
  <bookViews>
    <workbookView xWindow="60" yWindow="90" windowWidth="18660" windowHeight="9990" firstSheet="1" activeTab="1" xr2:uid="{00000000-000D-0000-FFFF-FFFF00000000}"/>
  </bookViews>
  <sheets>
    <sheet name="_TM_BS" sheetId="1" state="veryHidden" r:id="rId1"/>
    <sheet name="清算型弁済計画" sheetId="28" r:id="rId2"/>
    <sheet name="清算BS" sheetId="4" r:id="rId3"/>
    <sheet name="清算配当率の試算" sheetId="6" r:id="rId4"/>
    <sheet name="現金預金" sheetId="8" r:id="rId5"/>
    <sheet name="売掛金" sheetId="16" r:id="rId6"/>
    <sheet name="棚卸資産" sheetId="17" r:id="rId7"/>
    <sheet name="その他流動資産" sheetId="14" r:id="rId8"/>
    <sheet name="固定資産" sheetId="21" r:id="rId9"/>
    <sheet name="負債" sheetId="15" r:id="rId10"/>
    <sheet name="早期の清算と清算手続が遅延した場合との回収見込額比較表" sheetId="29" r:id="rId11"/>
    <sheet name="弁済計画" sheetId="31" r:id="rId12"/>
    <sheet name="TB,修正BS,精算表" sheetId="24" state="hidden" r:id="rId13"/>
    <sheet name="会社TB" sheetId="18" state="hidden" r:id="rId14"/>
    <sheet name="リース契約" sheetId="11" state="hidden" r:id="rId15"/>
    <sheet name="19期借入金明細 (金融機関毎)" sheetId="25" state="hidden" r:id="rId16"/>
    <sheet name="Sheet1" sheetId="27" state="hidden" r:id="rId17"/>
    <sheet name="受領確認" sheetId="26" state="hidden" r:id="rId18"/>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 localSheetId="7">#REF!</definedName>
    <definedName name="_" localSheetId="8">#REF!</definedName>
    <definedName name="_" localSheetId="3">#REF!</definedName>
    <definedName name="_" localSheetId="6">#REF!</definedName>
    <definedName name="_" localSheetId="5">#REF!</definedName>
    <definedName name="_" localSheetId="9">#REF!</definedName>
    <definedName name="_">#REF!</definedName>
    <definedName name="__123Graph_A" localSheetId="7" hidden="1">#REF!</definedName>
    <definedName name="__123Graph_A" localSheetId="8" hidden="1">#REF!</definedName>
    <definedName name="__123Graph_A" localSheetId="1" hidden="1">#REF!</definedName>
    <definedName name="__123Graph_A" localSheetId="3" hidden="1">#REF!</definedName>
    <definedName name="__123Graph_A" localSheetId="6" hidden="1">#REF!</definedName>
    <definedName name="__123Graph_A" localSheetId="5" hidden="1">#REF!</definedName>
    <definedName name="__123Graph_A" localSheetId="9" hidden="1">#REF!</definedName>
    <definedName name="__123Graph_A" hidden="1">#REF!</definedName>
    <definedName name="__123Graph_C" localSheetId="7" hidden="1">#REF!</definedName>
    <definedName name="__123Graph_C" localSheetId="8" hidden="1">#REF!</definedName>
    <definedName name="__123Graph_C" localSheetId="1" hidden="1">#REF!</definedName>
    <definedName name="__123Graph_C" localSheetId="3" hidden="1">#REF!</definedName>
    <definedName name="__123Graph_C" localSheetId="6" hidden="1">#REF!</definedName>
    <definedName name="__123Graph_C" localSheetId="5" hidden="1">#REF!</definedName>
    <definedName name="__123Graph_C" localSheetId="9" hidden="1">#REF!</definedName>
    <definedName name="__123Graph_C" hidden="1">#REF!</definedName>
    <definedName name="__123Graph_D" localSheetId="7" hidden="1">#REF!</definedName>
    <definedName name="__123Graph_D" localSheetId="8" hidden="1">#REF!</definedName>
    <definedName name="__123Graph_D" localSheetId="1" hidden="1">#REF!</definedName>
    <definedName name="__123Graph_D" localSheetId="3" hidden="1">#REF!</definedName>
    <definedName name="__123Graph_D" localSheetId="6" hidden="1">#REF!</definedName>
    <definedName name="__123Graph_D" localSheetId="5" hidden="1">#REF!</definedName>
    <definedName name="__123Graph_D" localSheetId="9" hidden="1">#REF!</definedName>
    <definedName name="__123Graph_D" hidden="1">#REF!</definedName>
    <definedName name="__123Graph_E" localSheetId="7" hidden="1">#REF!</definedName>
    <definedName name="__123Graph_E" localSheetId="8" hidden="1">#REF!</definedName>
    <definedName name="__123Graph_E" localSheetId="1" hidden="1">#REF!</definedName>
    <definedName name="__123Graph_E" localSheetId="3" hidden="1">#REF!</definedName>
    <definedName name="__123Graph_E" localSheetId="6" hidden="1">#REF!</definedName>
    <definedName name="__123Graph_E" localSheetId="5" hidden="1">#REF!</definedName>
    <definedName name="__123Graph_E" localSheetId="9" hidden="1">#REF!</definedName>
    <definedName name="__123Graph_E" hidden="1">#REF!</definedName>
    <definedName name="__123Graph_X" localSheetId="7" hidden="1">#REF!</definedName>
    <definedName name="__123Graph_X" localSheetId="8" hidden="1">#REF!</definedName>
    <definedName name="__123Graph_X" localSheetId="1" hidden="1">#REF!</definedName>
    <definedName name="__123Graph_X" localSheetId="3" hidden="1">#REF!</definedName>
    <definedName name="__123Graph_X" localSheetId="6" hidden="1">#REF!</definedName>
    <definedName name="__123Graph_X" localSheetId="5" hidden="1">#REF!</definedName>
    <definedName name="__123Graph_X" localSheetId="9" hidden="1">#REF!</definedName>
    <definedName name="__123Graph_X" hidden="1">#REF!</definedName>
    <definedName name="_0110">[1]SS2!$A$1:$C$39</definedName>
    <definedName name="_0113" localSheetId="7">#REF!</definedName>
    <definedName name="_0113" localSheetId="8">#REF!</definedName>
    <definedName name="_0113" localSheetId="3">#REF!</definedName>
    <definedName name="_0113" localSheetId="6">#REF!</definedName>
    <definedName name="_0113" localSheetId="5">#REF!</definedName>
    <definedName name="_0113" localSheetId="9">#REF!</definedName>
    <definedName name="_0113">#REF!</definedName>
    <definedName name="_0117">[1]SS2!$A$1:$C$39</definedName>
    <definedName name="_0125" localSheetId="7">#REF!</definedName>
    <definedName name="_0125" localSheetId="8">#REF!</definedName>
    <definedName name="_0125" localSheetId="3">#REF!</definedName>
    <definedName name="_0125" localSheetId="6">#REF!</definedName>
    <definedName name="_0125" localSheetId="5">#REF!</definedName>
    <definedName name="_0125" localSheetId="9">#REF!</definedName>
    <definedName name="_0125">#REF!</definedName>
    <definedName name="_0126" localSheetId="7">#REF!</definedName>
    <definedName name="_0126" localSheetId="8">#REF!</definedName>
    <definedName name="_0126" localSheetId="3">#REF!</definedName>
    <definedName name="_0126" localSheetId="6">#REF!</definedName>
    <definedName name="_0126" localSheetId="5">#REF!</definedName>
    <definedName name="_0126" localSheetId="9">#REF!</definedName>
    <definedName name="_0126">#REF!</definedName>
    <definedName name="_0127" localSheetId="7">#REF!</definedName>
    <definedName name="_0127" localSheetId="8">#REF!</definedName>
    <definedName name="_0127" localSheetId="3">#REF!</definedName>
    <definedName name="_0127" localSheetId="6">#REF!</definedName>
    <definedName name="_0127" localSheetId="5">#REF!</definedName>
    <definedName name="_0127" localSheetId="9">#REF!</definedName>
    <definedName name="_0127">#REF!</definedName>
    <definedName name="_0129" localSheetId="7">#REF!</definedName>
    <definedName name="_0129" localSheetId="8">#REF!</definedName>
    <definedName name="_0129" localSheetId="3">#REF!</definedName>
    <definedName name="_0129" localSheetId="6">#REF!</definedName>
    <definedName name="_0129" localSheetId="5">#REF!</definedName>
    <definedName name="_0129" localSheetId="9">#REF!</definedName>
    <definedName name="_0129">#REF!</definedName>
    <definedName name="_0201">[1]SS2!$A$1:$C$40</definedName>
    <definedName name="_0205" localSheetId="7">#REF!</definedName>
    <definedName name="_0205" localSheetId="8">#REF!</definedName>
    <definedName name="_0205" localSheetId="3">#REF!</definedName>
    <definedName name="_0205" localSheetId="6">#REF!</definedName>
    <definedName name="_0205" localSheetId="5">#REF!</definedName>
    <definedName name="_0205" localSheetId="9">#REF!</definedName>
    <definedName name="_0205">#REF!</definedName>
    <definedName name="_0209">[1]SS2!$A$1:$C$41</definedName>
    <definedName name="_0211" localSheetId="7">#REF!</definedName>
    <definedName name="_0211" localSheetId="8">#REF!</definedName>
    <definedName name="_0211" localSheetId="3">#REF!</definedName>
    <definedName name="_0211" localSheetId="6">#REF!</definedName>
    <definedName name="_0211" localSheetId="5">#REF!</definedName>
    <definedName name="_0211" localSheetId="9">#REF!</definedName>
    <definedName name="_0211">#REF!</definedName>
    <definedName name="_0217">[1]SS2!$A$1:$C$41</definedName>
    <definedName name="_0221">[1]SS2!$A$1:$C$41</definedName>
    <definedName name="_0222" localSheetId="7">#REF!</definedName>
    <definedName name="_0222" localSheetId="8">#REF!</definedName>
    <definedName name="_0222" localSheetId="3">#REF!</definedName>
    <definedName name="_0222" localSheetId="6">#REF!</definedName>
    <definedName name="_0222" localSheetId="5">#REF!</definedName>
    <definedName name="_0222" localSheetId="9">#REF!</definedName>
    <definedName name="_0222">#REF!</definedName>
    <definedName name="_0225" localSheetId="7">#REF!</definedName>
    <definedName name="_0225" localSheetId="8">#REF!</definedName>
    <definedName name="_0225" localSheetId="3">#REF!</definedName>
    <definedName name="_0225" localSheetId="6">#REF!</definedName>
    <definedName name="_0225" localSheetId="5">#REF!</definedName>
    <definedName name="_0225" localSheetId="9">#REF!</definedName>
    <definedName name="_0225">#REF!</definedName>
    <definedName name="_0227" localSheetId="7">#REF!</definedName>
    <definedName name="_0227" localSheetId="8">#REF!</definedName>
    <definedName name="_0227" localSheetId="3">#REF!</definedName>
    <definedName name="_0227" localSheetId="6">#REF!</definedName>
    <definedName name="_0227" localSheetId="5">#REF!</definedName>
    <definedName name="_0227" localSheetId="9">#REF!</definedName>
    <definedName name="_0227">#REF!</definedName>
    <definedName name="_0228">[1]SS2!$A$1:$C$39</definedName>
    <definedName name="_0228z" localSheetId="7">#REF!</definedName>
    <definedName name="_0228z" localSheetId="8">#REF!</definedName>
    <definedName name="_0228z" localSheetId="3">#REF!</definedName>
    <definedName name="_0228z" localSheetId="6">#REF!</definedName>
    <definedName name="_0228z" localSheetId="5">#REF!</definedName>
    <definedName name="_0228z" localSheetId="9">#REF!</definedName>
    <definedName name="_0228z">#REF!</definedName>
    <definedName name="_030516" localSheetId="7">#REF!</definedName>
    <definedName name="_030516" localSheetId="8">#REF!</definedName>
    <definedName name="_030516" localSheetId="3">#REF!</definedName>
    <definedName name="_030516" localSheetId="6">#REF!</definedName>
    <definedName name="_030516" localSheetId="5">#REF!</definedName>
    <definedName name="_030516" localSheetId="9">#REF!</definedName>
    <definedName name="_030516">#REF!</definedName>
    <definedName name="_0309">[1]SS2!$A$1:$C$39</definedName>
    <definedName name="_0310">[1]SS2!$A$1:$C$40</definedName>
    <definedName name="_0314" localSheetId="7">#REF!</definedName>
    <definedName name="_0314" localSheetId="8">#REF!</definedName>
    <definedName name="_0314" localSheetId="3">#REF!</definedName>
    <definedName name="_0314" localSheetId="6">#REF!</definedName>
    <definedName name="_0314" localSheetId="5">#REF!</definedName>
    <definedName name="_0314" localSheetId="9">#REF!</definedName>
    <definedName name="_0314">#REF!</definedName>
    <definedName name="_0317">[1]SS2!$A$1:$C$39</definedName>
    <definedName name="_0326" localSheetId="7">#REF!</definedName>
    <definedName name="_0326" localSheetId="8">#REF!</definedName>
    <definedName name="_0326" localSheetId="3">#REF!</definedName>
    <definedName name="_0326" localSheetId="6">#REF!</definedName>
    <definedName name="_0326" localSheetId="5">#REF!</definedName>
    <definedName name="_0326" localSheetId="9">#REF!</definedName>
    <definedName name="_0326">#REF!</definedName>
    <definedName name="_0328">[1]SS2!$A$1:$C$38</definedName>
    <definedName name="_0329" localSheetId="7">#REF!</definedName>
    <definedName name="_0329" localSheetId="8">#REF!</definedName>
    <definedName name="_0329" localSheetId="3">#REF!</definedName>
    <definedName name="_0329" localSheetId="6">#REF!</definedName>
    <definedName name="_0329" localSheetId="5">#REF!</definedName>
    <definedName name="_0329" localSheetId="9">#REF!</definedName>
    <definedName name="_0329">#REF!</definedName>
    <definedName name="_0330">[1]SS2!$A$1:$C$37</definedName>
    <definedName name="_0401">[1]SS2!$A$1:$C$37</definedName>
    <definedName name="_0416F">[1]SS2!$A$1:$C$36</definedName>
    <definedName name="_0419F" localSheetId="7">#REF!</definedName>
    <definedName name="_0419F" localSheetId="8">#REF!</definedName>
    <definedName name="_0419F" localSheetId="3">#REF!</definedName>
    <definedName name="_0419F" localSheetId="6">#REF!</definedName>
    <definedName name="_0419F" localSheetId="5">#REF!</definedName>
    <definedName name="_0419F" localSheetId="9">#REF!</definedName>
    <definedName name="_0419F">#REF!</definedName>
    <definedName name="_0424" localSheetId="7">#REF!</definedName>
    <definedName name="_0424" localSheetId="8">#REF!</definedName>
    <definedName name="_0424" localSheetId="3">#REF!</definedName>
    <definedName name="_0424" localSheetId="6">#REF!</definedName>
    <definedName name="_0424" localSheetId="5">#REF!</definedName>
    <definedName name="_0424" localSheetId="9">#REF!</definedName>
    <definedName name="_0424">#REF!</definedName>
    <definedName name="_0430A" localSheetId="7">#REF!</definedName>
    <definedName name="_0430A" localSheetId="8">#REF!</definedName>
    <definedName name="_0430A" localSheetId="3">#REF!</definedName>
    <definedName name="_0430A" localSheetId="6">#REF!</definedName>
    <definedName name="_0430A" localSheetId="5">#REF!</definedName>
    <definedName name="_0430A" localSheetId="9">#REF!</definedName>
    <definedName name="_0430A">#REF!</definedName>
    <definedName name="_0508">[1]SS2!$A$1:$C$38</definedName>
    <definedName name="_0512" localSheetId="7">#REF!</definedName>
    <definedName name="_0512" localSheetId="8">#REF!</definedName>
    <definedName name="_0512" localSheetId="3">#REF!</definedName>
    <definedName name="_0512" localSheetId="6">#REF!</definedName>
    <definedName name="_0512" localSheetId="5">#REF!</definedName>
    <definedName name="_0512" localSheetId="9">#REF!</definedName>
    <definedName name="_0512">#REF!</definedName>
    <definedName name="_0512k">[1]SS2!$A$1:$C$38</definedName>
    <definedName name="_0513K">[1]SS2!$A$1:$C$39</definedName>
    <definedName name="_0514k" localSheetId="7">#REF!</definedName>
    <definedName name="_0514k" localSheetId="8">#REF!</definedName>
    <definedName name="_0514k" localSheetId="3">#REF!</definedName>
    <definedName name="_0514k" localSheetId="6">#REF!</definedName>
    <definedName name="_0514k" localSheetId="5">#REF!</definedName>
    <definedName name="_0514k" localSheetId="9">#REF!</definedName>
    <definedName name="_0514k">#REF!</definedName>
    <definedName name="_0517K">[1]SS2!$A$1:$C$39</definedName>
    <definedName name="_0519K" localSheetId="7">#REF!</definedName>
    <definedName name="_0519K" localSheetId="8">#REF!</definedName>
    <definedName name="_0519K" localSheetId="3">#REF!</definedName>
    <definedName name="_0519K" localSheetId="6">#REF!</definedName>
    <definedName name="_0519K" localSheetId="5">#REF!</definedName>
    <definedName name="_0519K" localSheetId="9">#REF!</definedName>
    <definedName name="_0519K">#REF!</definedName>
    <definedName name="_0520k" localSheetId="7">#REF!</definedName>
    <definedName name="_0520k" localSheetId="8">#REF!</definedName>
    <definedName name="_0520k" localSheetId="3">#REF!</definedName>
    <definedName name="_0520k" localSheetId="6">#REF!</definedName>
    <definedName name="_0520k" localSheetId="5">#REF!</definedName>
    <definedName name="_0520k" localSheetId="9">#REF!</definedName>
    <definedName name="_0520k">#REF!</definedName>
    <definedName name="_0521k" localSheetId="7">#REF!</definedName>
    <definedName name="_0521k" localSheetId="8">#REF!</definedName>
    <definedName name="_0521k" localSheetId="3">#REF!</definedName>
    <definedName name="_0521k" localSheetId="6">#REF!</definedName>
    <definedName name="_0521k" localSheetId="5">#REF!</definedName>
    <definedName name="_0521k" localSheetId="9">#REF!</definedName>
    <definedName name="_0521k">#REF!</definedName>
    <definedName name="_0522k" localSheetId="7">#REF!</definedName>
    <definedName name="_0522k" localSheetId="8">#REF!</definedName>
    <definedName name="_0522k" localSheetId="3">#REF!</definedName>
    <definedName name="_0522k" localSheetId="6">#REF!</definedName>
    <definedName name="_0522k" localSheetId="5">#REF!</definedName>
    <definedName name="_0522k" localSheetId="9">#REF!</definedName>
    <definedName name="_0522k">#REF!</definedName>
    <definedName name="_0524k">[1]SS2!$A$1:$C$40</definedName>
    <definedName name="_0526k">[1]SS2!$A$1:$C$41</definedName>
    <definedName name="_0527k">[1]SS2!$A$1:$C$40</definedName>
    <definedName name="_0528k">[1]SS2!$A$1:$C$39</definedName>
    <definedName name="_0529k">[1]SS2!$A$1:$C$39</definedName>
    <definedName name="_0531">[1]SS2!$A$1:$C$38</definedName>
    <definedName name="_0531k" localSheetId="7">#REF!</definedName>
    <definedName name="_0531k" localSheetId="8">#REF!</definedName>
    <definedName name="_0531k" localSheetId="3">#REF!</definedName>
    <definedName name="_0531k" localSheetId="6">#REF!</definedName>
    <definedName name="_0531k" localSheetId="5">#REF!</definedName>
    <definedName name="_0531k" localSheetId="9">#REF!</definedName>
    <definedName name="_0531k">#REF!</definedName>
    <definedName name="_0602k">[1]SS2!$A$1:$C$39</definedName>
    <definedName name="_0603k">[1]SS2!$A$1:$C$39</definedName>
    <definedName name="_0604k">[1]SS2!$A$1:$C$39</definedName>
    <definedName name="_0605" localSheetId="7">#REF!</definedName>
    <definedName name="_0605" localSheetId="8">#REF!</definedName>
    <definedName name="_0605" localSheetId="3">#REF!</definedName>
    <definedName name="_0605" localSheetId="6">#REF!</definedName>
    <definedName name="_0605" localSheetId="5">#REF!</definedName>
    <definedName name="_0605" localSheetId="9">#REF!</definedName>
    <definedName name="_0605">#REF!</definedName>
    <definedName name="_0609" localSheetId="7">#REF!</definedName>
    <definedName name="_0609" localSheetId="8">#REF!</definedName>
    <definedName name="_0609" localSheetId="3">#REF!</definedName>
    <definedName name="_0609" localSheetId="6">#REF!</definedName>
    <definedName name="_0609" localSheetId="5">#REF!</definedName>
    <definedName name="_0609" localSheetId="9">#REF!</definedName>
    <definedName name="_0609">#REF!</definedName>
    <definedName name="_0610">[1]SS2!$A$1:$C$40</definedName>
    <definedName name="_0614">[1]SS2!$A$1:$C$40</definedName>
    <definedName name="_0616k" localSheetId="7">#REF!</definedName>
    <definedName name="_0616k" localSheetId="8">#REF!</definedName>
    <definedName name="_0616k" localSheetId="3">#REF!</definedName>
    <definedName name="_0616k" localSheetId="6">#REF!</definedName>
    <definedName name="_0616k" localSheetId="5">#REF!</definedName>
    <definedName name="_0616k" localSheetId="9">#REF!</definedName>
    <definedName name="_0616k">#REF!</definedName>
    <definedName name="_0617k">[1]SS2!$A$1:$C$40</definedName>
    <definedName name="_0618k">[1]SS2!$A$1:$C$40</definedName>
    <definedName name="_0620k">[1]SS2!$A$1:$C$40</definedName>
    <definedName name="_0623k" localSheetId="7">#REF!</definedName>
    <definedName name="_0623k" localSheetId="8">#REF!</definedName>
    <definedName name="_0623k" localSheetId="3">#REF!</definedName>
    <definedName name="_0623k" localSheetId="6">#REF!</definedName>
    <definedName name="_0623k" localSheetId="5">#REF!</definedName>
    <definedName name="_0623k" localSheetId="9">#REF!</definedName>
    <definedName name="_0623k">#REF!</definedName>
    <definedName name="_0624k">[1]SS2!$A$1:$C$40</definedName>
    <definedName name="_0627k" localSheetId="7">#REF!</definedName>
    <definedName name="_0627k" localSheetId="8">#REF!</definedName>
    <definedName name="_0627k" localSheetId="3">#REF!</definedName>
    <definedName name="_0627k" localSheetId="6">#REF!</definedName>
    <definedName name="_0627k" localSheetId="5">#REF!</definedName>
    <definedName name="_0627k" localSheetId="9">#REF!</definedName>
    <definedName name="_0627k">#REF!</definedName>
    <definedName name="_0628" localSheetId="7">#REF!</definedName>
    <definedName name="_0628" localSheetId="8">#REF!</definedName>
    <definedName name="_0628" localSheetId="3">#REF!</definedName>
    <definedName name="_0628" localSheetId="6">#REF!</definedName>
    <definedName name="_0628" localSheetId="5">#REF!</definedName>
    <definedName name="_0628" localSheetId="9">#REF!</definedName>
    <definedName name="_0628">#REF!</definedName>
    <definedName name="_0629k">[1]SS2!$A$1:$C$40</definedName>
    <definedName name="_0630">[1]SS2!$A$1:$C$39</definedName>
    <definedName name="_0630最終" localSheetId="7">#REF!</definedName>
    <definedName name="_0630最終" localSheetId="8">#REF!</definedName>
    <definedName name="_0630最終" localSheetId="3">#REF!</definedName>
    <definedName name="_0630最終" localSheetId="6">#REF!</definedName>
    <definedName name="_0630最終" localSheetId="5">#REF!</definedName>
    <definedName name="_0630最終" localSheetId="9">#REF!</definedName>
    <definedName name="_0630最終">#REF!</definedName>
    <definedName name="_0708">[1]SS2!$A$1:$C$38</definedName>
    <definedName name="_0709">[1]SS2!$A$1:$C$38</definedName>
    <definedName name="_0714">[1]SS2!$A$1:$C$38</definedName>
    <definedName name="_0720">[1]SS2!$A$1:$C$38</definedName>
    <definedName name="_0721" localSheetId="7">#REF!</definedName>
    <definedName name="_0721" localSheetId="8">#REF!</definedName>
    <definedName name="_0721" localSheetId="3">#REF!</definedName>
    <definedName name="_0721" localSheetId="6">#REF!</definedName>
    <definedName name="_0721" localSheetId="5">#REF!</definedName>
    <definedName name="_0721" localSheetId="9">#REF!</definedName>
    <definedName name="_0721">#REF!</definedName>
    <definedName name="_0721z">[1]SS2!$A$1:$C$42</definedName>
    <definedName name="_0722" localSheetId="7">#REF!</definedName>
    <definedName name="_0722" localSheetId="8">#REF!</definedName>
    <definedName name="_0722" localSheetId="3">#REF!</definedName>
    <definedName name="_0722" localSheetId="6">#REF!</definedName>
    <definedName name="_0722" localSheetId="5">#REF!</definedName>
    <definedName name="_0722" localSheetId="9">#REF!</definedName>
    <definedName name="_0722">#REF!</definedName>
    <definedName name="_0723">[1]SS2!$A$1:$C$39</definedName>
    <definedName name="_0724">[1]SS2!$A$1:$C$39</definedName>
    <definedName name="_0725">[1]SS2!$A$1:$C$40</definedName>
    <definedName name="_0726">[1]SS2!$A$1:$C$41</definedName>
    <definedName name="_0726z" localSheetId="7">#REF!</definedName>
    <definedName name="_0726z" localSheetId="8">#REF!</definedName>
    <definedName name="_0726z" localSheetId="3">#REF!</definedName>
    <definedName name="_0726z" localSheetId="6">#REF!</definedName>
    <definedName name="_0726z" localSheetId="5">#REF!</definedName>
    <definedName name="_0726z" localSheetId="9">#REF!</definedName>
    <definedName name="_0726z">#REF!</definedName>
    <definedName name="_0729">[1]SS2!$A$1:$C$41</definedName>
    <definedName name="_0730">[1]SS2!$A$1:$C$41</definedName>
    <definedName name="_0731" localSheetId="7">#REF!</definedName>
    <definedName name="_0731" localSheetId="8">#REF!</definedName>
    <definedName name="_0731" localSheetId="3">#REF!</definedName>
    <definedName name="_0731" localSheetId="6">#REF!</definedName>
    <definedName name="_0731" localSheetId="5">#REF!</definedName>
    <definedName name="_0731" localSheetId="9">#REF!</definedName>
    <definedName name="_0731">#REF!</definedName>
    <definedName name="_0802">[1]SS2!$A$1:$C$39</definedName>
    <definedName name="_0803">[1]SS2!$A$1:$C$39</definedName>
    <definedName name="_0805">[1]SS2!$A$1:$C$38</definedName>
    <definedName name="_0806" localSheetId="7">#REF!</definedName>
    <definedName name="_0806" localSheetId="8">#REF!</definedName>
    <definedName name="_0806" localSheetId="3">#REF!</definedName>
    <definedName name="_0806" localSheetId="6">#REF!</definedName>
    <definedName name="_0806" localSheetId="5">#REF!</definedName>
    <definedName name="_0806" localSheetId="9">#REF!</definedName>
    <definedName name="_0806">#REF!</definedName>
    <definedName name="_0807">[1]SS2!$A$1:$C$39</definedName>
    <definedName name="_0809" localSheetId="7">#REF!</definedName>
    <definedName name="_0809" localSheetId="8">#REF!</definedName>
    <definedName name="_0809" localSheetId="3">#REF!</definedName>
    <definedName name="_0809" localSheetId="6">#REF!</definedName>
    <definedName name="_0809" localSheetId="5">#REF!</definedName>
    <definedName name="_0809" localSheetId="9">#REF!</definedName>
    <definedName name="_0809">#REF!</definedName>
    <definedName name="_0810">[1]SS2!$A$1:$C$39</definedName>
    <definedName name="_0816">[1]SS2!$A$1:$C$39</definedName>
    <definedName name="_0817">[1]SS2!$A$1:$C$39</definedName>
    <definedName name="_0819" localSheetId="7">#REF!</definedName>
    <definedName name="_0819" localSheetId="8">#REF!</definedName>
    <definedName name="_0819" localSheetId="3">#REF!</definedName>
    <definedName name="_0819" localSheetId="6">#REF!</definedName>
    <definedName name="_0819" localSheetId="5">#REF!</definedName>
    <definedName name="_0819" localSheetId="9">#REF!</definedName>
    <definedName name="_0819">#REF!</definedName>
    <definedName name="_0820">[1]SS2!$A$1:$C$39</definedName>
    <definedName name="_0822" localSheetId="7">#REF!</definedName>
    <definedName name="_0822" localSheetId="8">#REF!</definedName>
    <definedName name="_0822" localSheetId="3">#REF!</definedName>
    <definedName name="_0822" localSheetId="6">#REF!</definedName>
    <definedName name="_0822" localSheetId="5">#REF!</definedName>
    <definedName name="_0822" localSheetId="9">#REF!</definedName>
    <definedName name="_0822">#REF!</definedName>
    <definedName name="_0823">[1]SS2!$A$1:$C$39</definedName>
    <definedName name="_0825">[1]SS2!$A$1:$C$39</definedName>
    <definedName name="_0826">[1]SS2!$A$1:$C$39</definedName>
    <definedName name="_0827" localSheetId="7">#REF!</definedName>
    <definedName name="_0827" localSheetId="8">#REF!</definedName>
    <definedName name="_0827" localSheetId="3">#REF!</definedName>
    <definedName name="_0827" localSheetId="6">#REF!</definedName>
    <definedName name="_0827" localSheetId="5">#REF!</definedName>
    <definedName name="_0827" localSheetId="9">#REF!</definedName>
    <definedName name="_0827">#REF!</definedName>
    <definedName name="_0829">[1]SS2!$A$1:$C$38</definedName>
    <definedName name="_0830">[1]SS2!$A$1:$C$40</definedName>
    <definedName name="_0831" localSheetId="7">#REF!</definedName>
    <definedName name="_0831" localSheetId="8">#REF!</definedName>
    <definedName name="_0831" localSheetId="3">#REF!</definedName>
    <definedName name="_0831" localSheetId="6">#REF!</definedName>
    <definedName name="_0831" localSheetId="5">#REF!</definedName>
    <definedName name="_0831" localSheetId="9">#REF!</definedName>
    <definedName name="_0831">#REF!</definedName>
    <definedName name="_0906">[1]SS2!$A$1:$C$38</definedName>
    <definedName name="_0911">[1]SS2!$A$1:$C$38</definedName>
    <definedName name="_0914">[1]SS2!$A$1:$C$38</definedName>
    <definedName name="_0915" localSheetId="7">#REF!</definedName>
    <definedName name="_0915" localSheetId="8">#REF!</definedName>
    <definedName name="_0915" localSheetId="3">#REF!</definedName>
    <definedName name="_0915" localSheetId="6">#REF!</definedName>
    <definedName name="_0915" localSheetId="5">#REF!</definedName>
    <definedName name="_0915" localSheetId="9">#REF!</definedName>
    <definedName name="_0915">#REF!</definedName>
    <definedName name="_0915m" localSheetId="7">#REF!</definedName>
    <definedName name="_0915m" localSheetId="8">#REF!</definedName>
    <definedName name="_0915m" localSheetId="3">#REF!</definedName>
    <definedName name="_0915m" localSheetId="6">#REF!</definedName>
    <definedName name="_0915m" localSheetId="5">#REF!</definedName>
    <definedName name="_0915m" localSheetId="9">#REF!</definedName>
    <definedName name="_0915m">#REF!</definedName>
    <definedName name="_0916u">[1]SS2!$A$1:$C$39</definedName>
    <definedName name="_0918M" localSheetId="7">#REF!</definedName>
    <definedName name="_0918M" localSheetId="8">#REF!</definedName>
    <definedName name="_0918M" localSheetId="3">#REF!</definedName>
    <definedName name="_0918M" localSheetId="6">#REF!</definedName>
    <definedName name="_0918M" localSheetId="5">#REF!</definedName>
    <definedName name="_0918M" localSheetId="9">#REF!</definedName>
    <definedName name="_0918M">#REF!</definedName>
    <definedName name="_0920" localSheetId="7">#REF!</definedName>
    <definedName name="_0920" localSheetId="8">#REF!</definedName>
    <definedName name="_0920" localSheetId="3">#REF!</definedName>
    <definedName name="_0920" localSheetId="6">#REF!</definedName>
    <definedName name="_0920" localSheetId="5">#REF!</definedName>
    <definedName name="_0920" localSheetId="9">#REF!</definedName>
    <definedName name="_0920">#REF!</definedName>
    <definedName name="_0923">[1]SS2!$A$1:$C$38</definedName>
    <definedName name="_0924" localSheetId="7">#REF!</definedName>
    <definedName name="_0924" localSheetId="8">#REF!</definedName>
    <definedName name="_0924" localSheetId="3">#REF!</definedName>
    <definedName name="_0924" localSheetId="6">#REF!</definedName>
    <definedName name="_0924" localSheetId="5">#REF!</definedName>
    <definedName name="_0924" localSheetId="9">#REF!</definedName>
    <definedName name="_0924">#REF!</definedName>
    <definedName name="_0925A" localSheetId="7">#REF!</definedName>
    <definedName name="_0925A" localSheetId="8">#REF!</definedName>
    <definedName name="_0925A" localSheetId="3">#REF!</definedName>
    <definedName name="_0925A" localSheetId="6">#REF!</definedName>
    <definedName name="_0925A" localSheetId="5">#REF!</definedName>
    <definedName name="_0925A" localSheetId="9">#REF!</definedName>
    <definedName name="_0925A">#REF!</definedName>
    <definedName name="_0926">[1]SS2!$A$1:$C$38</definedName>
    <definedName name="_0927" localSheetId="7">#REF!</definedName>
    <definedName name="_0927" localSheetId="8">#REF!</definedName>
    <definedName name="_0927" localSheetId="3">#REF!</definedName>
    <definedName name="_0927" localSheetId="6">#REF!</definedName>
    <definedName name="_0927" localSheetId="5">#REF!</definedName>
    <definedName name="_0927" localSheetId="9">#REF!</definedName>
    <definedName name="_0927">#REF!</definedName>
    <definedName name="_0928">[1]SS2!$A$1:$C$39</definedName>
    <definedName name="_1" localSheetId="7">#REF!</definedName>
    <definedName name="_1" localSheetId="8">#REF!</definedName>
    <definedName name="_1" localSheetId="3">#REF!</definedName>
    <definedName name="_1" localSheetId="6">#REF!</definedName>
    <definedName name="_1" localSheetId="5">#REF!</definedName>
    <definedName name="_1" localSheetId="9">#REF!</definedName>
    <definedName name="_1">#REF!</definedName>
    <definedName name="_1001">[1]SS2!$A$1:$C$37</definedName>
    <definedName name="_1005">[1]SS2!$A$1:$C$45</definedName>
    <definedName name="_1020A" localSheetId="7">#REF!</definedName>
    <definedName name="_1020A" localSheetId="8">#REF!</definedName>
    <definedName name="_1020A" localSheetId="3">#REF!</definedName>
    <definedName name="_1020A" localSheetId="6">#REF!</definedName>
    <definedName name="_1020A" localSheetId="5">#REF!</definedName>
    <definedName name="_1020A" localSheetId="9">#REF!</definedName>
    <definedName name="_1020A">#REF!</definedName>
    <definedName name="_1024">[1]SS2!$A$1:$C$43</definedName>
    <definedName name="_1030">[1]SS2!$A$1:$C$43</definedName>
    <definedName name="_1114">[1]SS2!$A$1:$C$39</definedName>
    <definedName name="_1117">[1]SS2!$A$1:$C$39</definedName>
    <definedName name="_1118" localSheetId="7">#REF!</definedName>
    <definedName name="_1118" localSheetId="8">#REF!</definedName>
    <definedName name="_1118" localSheetId="3">#REF!</definedName>
    <definedName name="_1118" localSheetId="6">#REF!</definedName>
    <definedName name="_1118" localSheetId="5">#REF!</definedName>
    <definedName name="_1118" localSheetId="9">#REF!</definedName>
    <definedName name="_1118">#REF!</definedName>
    <definedName name="_1119">[1]SS2!$A$1:$C$40</definedName>
    <definedName name="_1126">[1]SS2!$A$1:$C$39</definedName>
    <definedName name="_1127">[1]SS2!$A$1:$C$39</definedName>
    <definedName name="_1128">[1]SS2!$A$1:$C$39</definedName>
    <definedName name="_1129">[1]SS2!$A$1:$C$39</definedName>
    <definedName name="_1202">[1]SS2!$A$1:$C$39</definedName>
    <definedName name="_1205">[1]SS2!$A$1:$C$39</definedName>
    <definedName name="_1212">[1]SS2!$A$1:$C$39</definedName>
    <definedName name="_1214">[1]SS2!$A$1:$C$40</definedName>
    <definedName name="_1215">[1]SS2!$A$1:$C$26</definedName>
    <definedName name="_1215k" localSheetId="7">#REF!</definedName>
    <definedName name="_1215k" localSheetId="8">#REF!</definedName>
    <definedName name="_1215k" localSheetId="3">#REF!</definedName>
    <definedName name="_1215k" localSheetId="6">#REF!</definedName>
    <definedName name="_1215k" localSheetId="5">#REF!</definedName>
    <definedName name="_1215k" localSheetId="9">#REF!</definedName>
    <definedName name="_1215k">#REF!</definedName>
    <definedName name="_1219">[1]SS2!$A$1:$C$41</definedName>
    <definedName name="_1221">[1]SS2!$A$1:$C$41</definedName>
    <definedName name="_1223" localSheetId="7">#REF!</definedName>
    <definedName name="_1223" localSheetId="8">#REF!</definedName>
    <definedName name="_1223" localSheetId="3">#REF!</definedName>
    <definedName name="_1223" localSheetId="6">#REF!</definedName>
    <definedName name="_1223" localSheetId="5">#REF!</definedName>
    <definedName name="_1223" localSheetId="9">#REF!</definedName>
    <definedName name="_1223">#REF!</definedName>
    <definedName name="_1226">[1]SS2!$A$1:$C$40</definedName>
    <definedName name="_1227">[1]SS2!$A$1:$C$40</definedName>
    <definedName name="_1228" localSheetId="7">#REF!</definedName>
    <definedName name="_1228" localSheetId="8">#REF!</definedName>
    <definedName name="_1228" localSheetId="3">#REF!</definedName>
    <definedName name="_1228" localSheetId="6">#REF!</definedName>
    <definedName name="_1228" localSheetId="5">#REF!</definedName>
    <definedName name="_1228" localSheetId="9">#REF!</definedName>
    <definedName name="_1228">#REF!</definedName>
    <definedName name="_1229">[1]SS2!$A$1:$C$40</definedName>
    <definedName name="_1231" localSheetId="7">#REF!</definedName>
    <definedName name="_1231" localSheetId="8">#REF!</definedName>
    <definedName name="_1231" localSheetId="3">#REF!</definedName>
    <definedName name="_1231" localSheetId="6">#REF!</definedName>
    <definedName name="_1231" localSheetId="5">#REF!</definedName>
    <definedName name="_1231" localSheetId="9">#REF!</definedName>
    <definedName name="_1231">#REF!</definedName>
    <definedName name="_130" localSheetId="7">'[2]0日数'!#REF!</definedName>
    <definedName name="_130" localSheetId="8">'[2]0日数'!#REF!</definedName>
    <definedName name="_130" localSheetId="3">'[2]0日数'!#REF!</definedName>
    <definedName name="_130" localSheetId="6">'[2]0日数'!#REF!</definedName>
    <definedName name="_130" localSheetId="5">'[2]0日数'!#REF!</definedName>
    <definedName name="_130" localSheetId="9">'[2]0日数'!#REF!</definedName>
    <definedName name="_130">'[2]0日数'!#REF!</definedName>
    <definedName name="_1509" localSheetId="7">#REF!</definedName>
    <definedName name="_1509" localSheetId="8">#REF!</definedName>
    <definedName name="_1509" localSheetId="3">#REF!</definedName>
    <definedName name="_1509" localSheetId="6">#REF!</definedName>
    <definedName name="_1509" localSheetId="5">#REF!</definedName>
    <definedName name="_1509" localSheetId="9">#REF!</definedName>
    <definedName name="_1509">#REF!</definedName>
    <definedName name="_1515k">[1]SS2!$A$1:$C$38</definedName>
    <definedName name="_1Print_A" localSheetId="7">#REF!</definedName>
    <definedName name="_1Print_A" localSheetId="8">#REF!</definedName>
    <definedName name="_1Print_A" localSheetId="3">#REF!</definedName>
    <definedName name="_1Print_A" localSheetId="6">#REF!</definedName>
    <definedName name="_1Print_A" localSheetId="5">#REF!</definedName>
    <definedName name="_1Print_A" localSheetId="9">#REF!</definedName>
    <definedName name="_1Print_A">#REF!</definedName>
    <definedName name="_200304" localSheetId="7">#REF!</definedName>
    <definedName name="_200304" localSheetId="8">#REF!</definedName>
    <definedName name="_200304" localSheetId="3">#REF!</definedName>
    <definedName name="_200304" localSheetId="6">#REF!</definedName>
    <definedName name="_200304" localSheetId="5">#REF!</definedName>
    <definedName name="_200304" localSheetId="9">#REF!</definedName>
    <definedName name="_200304">#REF!</definedName>
    <definedName name="_2PRINT_AREA" localSheetId="7">#REF!</definedName>
    <definedName name="_2PRINT_AREA" localSheetId="8">#REF!</definedName>
    <definedName name="_2PRINT_AREA" localSheetId="3">#REF!</definedName>
    <definedName name="_2PRINT_AREA" localSheetId="6">#REF!</definedName>
    <definedName name="_2PRINT_AREA" localSheetId="5">#REF!</definedName>
    <definedName name="_2PRINT_AREA" localSheetId="9">#REF!</definedName>
    <definedName name="_2PRINT_AREA">#REF!</definedName>
    <definedName name="_3" localSheetId="7">#REF!</definedName>
    <definedName name="_3" localSheetId="8">#REF!</definedName>
    <definedName name="_3" localSheetId="3">#REF!</definedName>
    <definedName name="_3" localSheetId="6">#REF!</definedName>
    <definedName name="_3" localSheetId="5">#REF!</definedName>
    <definedName name="_3" localSheetId="9">#REF!</definedName>
    <definedName name="_3">#REF!</definedName>
    <definedName name="_33" localSheetId="7">#REF!</definedName>
    <definedName name="_33" localSheetId="8">#REF!</definedName>
    <definedName name="_33" localSheetId="3">#REF!</definedName>
    <definedName name="_33" localSheetId="6">#REF!</definedName>
    <definedName name="_33" localSheetId="5">#REF!</definedName>
    <definedName name="_33" localSheetId="9">#REF!</definedName>
    <definedName name="_33">#REF!</definedName>
    <definedName name="_4" localSheetId="7">#REF!</definedName>
    <definedName name="_4" localSheetId="8">#REF!</definedName>
    <definedName name="_4" localSheetId="3">#REF!</definedName>
    <definedName name="_4" localSheetId="6">#REF!</definedName>
    <definedName name="_4" localSheetId="5">#REF!</definedName>
    <definedName name="_4" localSheetId="9">#REF!</definedName>
    <definedName name="_4">#REF!</definedName>
    <definedName name="_423" localSheetId="7">#REF!</definedName>
    <definedName name="_423" localSheetId="8">#REF!</definedName>
    <definedName name="_423" localSheetId="3">#REF!</definedName>
    <definedName name="_423" localSheetId="6">#REF!</definedName>
    <definedName name="_423" localSheetId="5">#REF!</definedName>
    <definedName name="_423" localSheetId="9">#REF!</definedName>
    <definedName name="_423">#REF!</definedName>
    <definedName name="_6" localSheetId="7">#REF!</definedName>
    <definedName name="_6" localSheetId="8">#REF!</definedName>
    <definedName name="_6" localSheetId="3">#REF!</definedName>
    <definedName name="_6" localSheetId="6">#REF!</definedName>
    <definedName name="_6" localSheetId="5">#REF!</definedName>
    <definedName name="_6" localSheetId="9">#REF!</definedName>
    <definedName name="_6">#REF!</definedName>
    <definedName name="_818" localSheetId="7">#REF!</definedName>
    <definedName name="_818" localSheetId="8">#REF!</definedName>
    <definedName name="_818" localSheetId="3">#REF!</definedName>
    <definedName name="_818" localSheetId="6">#REF!</definedName>
    <definedName name="_818" localSheetId="5">#REF!</definedName>
    <definedName name="_818" localSheetId="9">#REF!</definedName>
    <definedName name="_818">#REF!</definedName>
    <definedName name="_a1" localSheetId="7">#REF!</definedName>
    <definedName name="_a1" localSheetId="8">#REF!</definedName>
    <definedName name="_a1" localSheetId="3">#REF!</definedName>
    <definedName name="_a1" localSheetId="6">#REF!</definedName>
    <definedName name="_a1" localSheetId="5">#REF!</definedName>
    <definedName name="_a1" localSheetId="9">#REF!</definedName>
    <definedName name="_a1">#REF!</definedName>
    <definedName name="_Dec02">[3]SalaryData!$AV$11</definedName>
    <definedName name="_Dec03">[3]SalaryData!$BH$11</definedName>
    <definedName name="_Fill" localSheetId="7" hidden="1">#REF!</definedName>
    <definedName name="_Fill" localSheetId="8" hidden="1">#REF!</definedName>
    <definedName name="_Fill" localSheetId="1" hidden="1">#REF!</definedName>
    <definedName name="_Fill" localSheetId="3" hidden="1">#REF!</definedName>
    <definedName name="_Fill" localSheetId="6" hidden="1">#REF!</definedName>
    <definedName name="_Fill" localSheetId="5" hidden="1">#REF!</definedName>
    <definedName name="_Fill" localSheetId="9" hidden="1">#REF!</definedName>
    <definedName name="_Fill" hidden="1">#REF!</definedName>
    <definedName name="_xlnm._FilterDatabase" localSheetId="16" hidden="1">Sheet1!$J$3:$P$176</definedName>
    <definedName name="_xlnm._FilterDatabase" localSheetId="17" hidden="1">受領確認!$A$2:$AG$354</definedName>
    <definedName name="_xlnm._FilterDatabase" localSheetId="5" hidden="1">売掛金!$C$5:$J$19</definedName>
    <definedName name="_xlnm._FilterDatabase" localSheetId="11" hidden="1">弁済計画!$A$7:$N$18</definedName>
    <definedName name="_g1" localSheetId="7">#REF!</definedName>
    <definedName name="_g1" localSheetId="8">#REF!</definedName>
    <definedName name="_g1" localSheetId="3">#REF!</definedName>
    <definedName name="_g1" localSheetId="6">#REF!</definedName>
    <definedName name="_g1" localSheetId="5">#REF!</definedName>
    <definedName name="_g1" localSheetId="9">#REF!</definedName>
    <definedName name="_g1">#REF!</definedName>
    <definedName name="_H1411">[1]SS2!$A$1:$C$43</definedName>
    <definedName name="_H151010">[1]SS2!$A$1:$C$43</definedName>
    <definedName name="_H160121">[1]SS2!$A$1:$C$39</definedName>
    <definedName name="_H160323">[1]SS2!$A$1:$C$39</definedName>
    <definedName name="_IMC2008" hidden="1">40458.6650578704</definedName>
    <definedName name="_J550" localSheetId="7">#REF!</definedName>
    <definedName name="_J550" localSheetId="8">#REF!</definedName>
    <definedName name="_J550" localSheetId="3">#REF!</definedName>
    <definedName name="_J550" localSheetId="6">#REF!</definedName>
    <definedName name="_J550" localSheetId="5">#REF!</definedName>
    <definedName name="_J550" localSheetId="9">#REF!</definedName>
    <definedName name="_J550">#REF!</definedName>
    <definedName name="_J551" localSheetId="7">#REF!</definedName>
    <definedName name="_J551" localSheetId="8">#REF!</definedName>
    <definedName name="_J551" localSheetId="3">#REF!</definedName>
    <definedName name="_J551" localSheetId="6">#REF!</definedName>
    <definedName name="_J551" localSheetId="5">#REF!</definedName>
    <definedName name="_J551" localSheetId="9">#REF!</definedName>
    <definedName name="_J551">#REF!</definedName>
    <definedName name="_J552" localSheetId="7">#REF!</definedName>
    <definedName name="_J552" localSheetId="8">#REF!</definedName>
    <definedName name="_J552" localSheetId="3">#REF!</definedName>
    <definedName name="_J552" localSheetId="6">#REF!</definedName>
    <definedName name="_J552" localSheetId="5">#REF!</definedName>
    <definedName name="_J552" localSheetId="9">#REF!</definedName>
    <definedName name="_J552">#REF!</definedName>
    <definedName name="_J553" localSheetId="7">#REF!</definedName>
    <definedName name="_J553" localSheetId="8">#REF!</definedName>
    <definedName name="_J553" localSheetId="3">#REF!</definedName>
    <definedName name="_J553" localSheetId="6">#REF!</definedName>
    <definedName name="_J553" localSheetId="5">#REF!</definedName>
    <definedName name="_J553" localSheetId="9">#REF!</definedName>
    <definedName name="_J553">#REF!</definedName>
    <definedName name="_J554" localSheetId="7">#REF!</definedName>
    <definedName name="_J554" localSheetId="8">#REF!</definedName>
    <definedName name="_J554" localSheetId="3">#REF!</definedName>
    <definedName name="_J554" localSheetId="6">#REF!</definedName>
    <definedName name="_J554" localSheetId="5">#REF!</definedName>
    <definedName name="_J554" localSheetId="9">#REF!</definedName>
    <definedName name="_J554">#REF!</definedName>
    <definedName name="_JAN02">[3]SalaryData!$AK$11</definedName>
    <definedName name="_k424">[1]SS2!$A$1:$C$36</definedName>
    <definedName name="_Key1" localSheetId="7" hidden="1">[4]貸倒引当金計算書!#REF!</definedName>
    <definedName name="_Key1" localSheetId="8" hidden="1">[4]貸倒引当金計算書!#REF!</definedName>
    <definedName name="_Key1" localSheetId="1" hidden="1">[4]貸倒引当金計算書!#REF!</definedName>
    <definedName name="_Key1" localSheetId="3" hidden="1">[4]貸倒引当金計算書!#REF!</definedName>
    <definedName name="_Key1" localSheetId="6" hidden="1">[4]貸倒引当金計算書!#REF!</definedName>
    <definedName name="_Key1" localSheetId="5" hidden="1">[4]貸倒引当金計算書!#REF!</definedName>
    <definedName name="_Key1" localSheetId="9" hidden="1">[4]貸倒引当金計算書!#REF!</definedName>
    <definedName name="_Key1" hidden="1">[4]貸倒引当金計算書!#REF!</definedName>
    <definedName name="_mat1" localSheetId="7">#REF!</definedName>
    <definedName name="_mat1" localSheetId="8">#REF!</definedName>
    <definedName name="_mat1" localSheetId="3">#REF!</definedName>
    <definedName name="_mat1" localSheetId="6">#REF!</definedName>
    <definedName name="_mat1" localSheetId="5">#REF!</definedName>
    <definedName name="_mat1" localSheetId="9">#REF!</definedName>
    <definedName name="_mat1">#REF!</definedName>
    <definedName name="_new2" localSheetId="1" hidden="1">{#N/A,#N/A,FALSE,"3";#N/A,#N/A,FALSE,"5";#N/A,#N/A,FALSE,"6";#N/A,#N/A,FALSE,"8";#N/A,#N/A,FALSE,"10";#N/A,#N/A,FALSE,"13";#N/A,#N/A,FALSE,"14";#N/A,#N/A,FALSE,"15";#N/A,#N/A,FALSE,"16"}</definedName>
    <definedName name="_new2" localSheetId="6" hidden="1">{#N/A,#N/A,FALSE,"3";#N/A,#N/A,FALSE,"5";#N/A,#N/A,FALSE,"6";#N/A,#N/A,FALSE,"8";#N/A,#N/A,FALSE,"10";#N/A,#N/A,FALSE,"13";#N/A,#N/A,FALSE,"14";#N/A,#N/A,FALSE,"15";#N/A,#N/A,FALSE,"16"}</definedName>
    <definedName name="_new2" localSheetId="5" hidden="1">{#N/A,#N/A,FALSE,"3";#N/A,#N/A,FALSE,"5";#N/A,#N/A,FALSE,"6";#N/A,#N/A,FALSE,"8";#N/A,#N/A,FALSE,"10";#N/A,#N/A,FALSE,"13";#N/A,#N/A,FALSE,"14";#N/A,#N/A,FALSE,"15";#N/A,#N/A,FALSE,"16"}</definedName>
    <definedName name="_new2" hidden="1">{#N/A,#N/A,FALSE,"3";#N/A,#N/A,FALSE,"5";#N/A,#N/A,FALSE,"6";#N/A,#N/A,FALSE,"8";#N/A,#N/A,FALSE,"10";#N/A,#N/A,FALSE,"13";#N/A,#N/A,FALSE,"14";#N/A,#N/A,FALSE,"15";#N/A,#N/A,FALSE,"16"}</definedName>
    <definedName name="_new3" localSheetId="1" hidden="1">{#N/A,#N/A,FALSE,"3";#N/A,#N/A,FALSE,"5";#N/A,#N/A,FALSE,"6";#N/A,#N/A,FALSE,"8";#N/A,#N/A,FALSE,"10";#N/A,#N/A,FALSE,"13";#N/A,#N/A,FALSE,"14";#N/A,#N/A,FALSE,"15";#N/A,#N/A,FALSE,"16"}</definedName>
    <definedName name="_new3" localSheetId="6" hidden="1">{#N/A,#N/A,FALSE,"3";#N/A,#N/A,FALSE,"5";#N/A,#N/A,FALSE,"6";#N/A,#N/A,FALSE,"8";#N/A,#N/A,FALSE,"10";#N/A,#N/A,FALSE,"13";#N/A,#N/A,FALSE,"14";#N/A,#N/A,FALSE,"15";#N/A,#N/A,FALSE,"16"}</definedName>
    <definedName name="_new3" localSheetId="5" hidden="1">{#N/A,#N/A,FALSE,"3";#N/A,#N/A,FALSE,"5";#N/A,#N/A,FALSE,"6";#N/A,#N/A,FALSE,"8";#N/A,#N/A,FALSE,"10";#N/A,#N/A,FALSE,"13";#N/A,#N/A,FALSE,"14";#N/A,#N/A,FALSE,"15";#N/A,#N/A,FALSE,"16"}</definedName>
    <definedName name="_new3" hidden="1">{#N/A,#N/A,FALSE,"3";#N/A,#N/A,FALSE,"5";#N/A,#N/A,FALSE,"6";#N/A,#N/A,FALSE,"8";#N/A,#N/A,FALSE,"10";#N/A,#N/A,FALSE,"13";#N/A,#N/A,FALSE,"14";#N/A,#N/A,FALSE,"15";#N/A,#N/A,FALSE,"16"}</definedName>
    <definedName name="_new4" localSheetId="1" hidden="1">{#N/A,#N/A,FALSE,"3";#N/A,#N/A,FALSE,"5";#N/A,#N/A,FALSE,"6";#N/A,#N/A,FALSE,"8";#N/A,#N/A,FALSE,"10";#N/A,#N/A,FALSE,"13";#N/A,#N/A,FALSE,"14";#N/A,#N/A,FALSE,"15";#N/A,#N/A,FALSE,"16"}</definedName>
    <definedName name="_new4" localSheetId="6" hidden="1">{#N/A,#N/A,FALSE,"3";#N/A,#N/A,FALSE,"5";#N/A,#N/A,FALSE,"6";#N/A,#N/A,FALSE,"8";#N/A,#N/A,FALSE,"10";#N/A,#N/A,FALSE,"13";#N/A,#N/A,FALSE,"14";#N/A,#N/A,FALSE,"15";#N/A,#N/A,FALSE,"16"}</definedName>
    <definedName name="_new4" localSheetId="5" hidden="1">{#N/A,#N/A,FALSE,"3";#N/A,#N/A,FALSE,"5";#N/A,#N/A,FALSE,"6";#N/A,#N/A,FALSE,"8";#N/A,#N/A,FALSE,"10";#N/A,#N/A,FALSE,"13";#N/A,#N/A,FALSE,"14";#N/A,#N/A,FALSE,"15";#N/A,#N/A,FALSE,"16"}</definedName>
    <definedName name="_new4" hidden="1">{#N/A,#N/A,FALSE,"3";#N/A,#N/A,FALSE,"5";#N/A,#N/A,FALSE,"6";#N/A,#N/A,FALSE,"8";#N/A,#N/A,FALSE,"10";#N/A,#N/A,FALSE,"13";#N/A,#N/A,FALSE,"14";#N/A,#N/A,FALSE,"15";#N/A,#N/A,FALSE,"16"}</definedName>
    <definedName name="_new5" localSheetId="1" hidden="1">{#N/A,#N/A,FALSE,"3";#N/A,#N/A,FALSE,"5";#N/A,#N/A,FALSE,"6";#N/A,#N/A,FALSE,"8";#N/A,#N/A,FALSE,"10";#N/A,#N/A,FALSE,"13";#N/A,#N/A,FALSE,"14";#N/A,#N/A,FALSE,"15";#N/A,#N/A,FALSE,"16"}</definedName>
    <definedName name="_new5" localSheetId="6" hidden="1">{#N/A,#N/A,FALSE,"3";#N/A,#N/A,FALSE,"5";#N/A,#N/A,FALSE,"6";#N/A,#N/A,FALSE,"8";#N/A,#N/A,FALSE,"10";#N/A,#N/A,FALSE,"13";#N/A,#N/A,FALSE,"14";#N/A,#N/A,FALSE,"15";#N/A,#N/A,FALSE,"16"}</definedName>
    <definedName name="_new5" localSheetId="5" hidden="1">{#N/A,#N/A,FALSE,"3";#N/A,#N/A,FALSE,"5";#N/A,#N/A,FALSE,"6";#N/A,#N/A,FALSE,"8";#N/A,#N/A,FALSE,"10";#N/A,#N/A,FALSE,"13";#N/A,#N/A,FALSE,"14";#N/A,#N/A,FALSE,"15";#N/A,#N/A,FALSE,"16"}</definedName>
    <definedName name="_new5" hidden="1">{#N/A,#N/A,FALSE,"3";#N/A,#N/A,FALSE,"5";#N/A,#N/A,FALSE,"6";#N/A,#N/A,FALSE,"8";#N/A,#N/A,FALSE,"10";#N/A,#N/A,FALSE,"13";#N/A,#N/A,FALSE,"14";#N/A,#N/A,FALSE,"15";#N/A,#N/A,FALSE,"16"}</definedName>
    <definedName name="_Order1" hidden="1">255</definedName>
    <definedName name="_Order2" hidden="1">255</definedName>
    <definedName name="_r" localSheetId="1" hidden="1">{#N/A,#N/A,FALSE,"3";#N/A,#N/A,FALSE,"5";#N/A,#N/A,FALSE,"6";#N/A,#N/A,FALSE,"8";#N/A,#N/A,FALSE,"10";#N/A,#N/A,FALSE,"13";#N/A,#N/A,FALSE,"14";#N/A,#N/A,FALSE,"15";#N/A,#N/A,FALSE,"16"}</definedName>
    <definedName name="_r" localSheetId="6" hidden="1">{#N/A,#N/A,FALSE,"3";#N/A,#N/A,FALSE,"5";#N/A,#N/A,FALSE,"6";#N/A,#N/A,FALSE,"8";#N/A,#N/A,FALSE,"10";#N/A,#N/A,FALSE,"13";#N/A,#N/A,FALSE,"14";#N/A,#N/A,FALSE,"15";#N/A,#N/A,FALSE,"16"}</definedName>
    <definedName name="_r" localSheetId="5" hidden="1">{#N/A,#N/A,FALSE,"3";#N/A,#N/A,FALSE,"5";#N/A,#N/A,FALSE,"6";#N/A,#N/A,FALSE,"8";#N/A,#N/A,FALSE,"10";#N/A,#N/A,FALSE,"13";#N/A,#N/A,FALSE,"14";#N/A,#N/A,FALSE,"15";#N/A,#N/A,FALSE,"16"}</definedName>
    <definedName name="_r" hidden="1">{#N/A,#N/A,FALSE,"3";#N/A,#N/A,FALSE,"5";#N/A,#N/A,FALSE,"6";#N/A,#N/A,FALSE,"8";#N/A,#N/A,FALSE,"10";#N/A,#N/A,FALSE,"13";#N/A,#N/A,FALSE,"14";#N/A,#N/A,FALSE,"15";#N/A,#N/A,FALSE,"16"}</definedName>
    <definedName name="＿ｓ" localSheetId="7" hidden="1">#REF!</definedName>
    <definedName name="＿ｓ" localSheetId="8" hidden="1">#REF!</definedName>
    <definedName name="＿ｓ" localSheetId="1" hidden="1">#REF!</definedName>
    <definedName name="＿ｓ" localSheetId="3" hidden="1">#REF!</definedName>
    <definedName name="＿ｓ" localSheetId="6" hidden="1">#REF!</definedName>
    <definedName name="＿ｓ" localSheetId="5" hidden="1">#REF!</definedName>
    <definedName name="＿ｓ" localSheetId="9" hidden="1">#REF!</definedName>
    <definedName name="＿ｓ" hidden="1">#REF!</definedName>
    <definedName name="＿S2" localSheetId="7" hidden="1">#REF!</definedName>
    <definedName name="＿S2" localSheetId="8" hidden="1">#REF!</definedName>
    <definedName name="＿S2" localSheetId="1" hidden="1">#REF!</definedName>
    <definedName name="＿S2" localSheetId="3" hidden="1">#REF!</definedName>
    <definedName name="＿S2" localSheetId="6" hidden="1">#REF!</definedName>
    <definedName name="＿S2" localSheetId="5" hidden="1">#REF!</definedName>
    <definedName name="＿S2" localSheetId="9" hidden="1">#REF!</definedName>
    <definedName name="＿S2" hidden="1">#REF!</definedName>
    <definedName name="_Sort" localSheetId="7" hidden="1">[4]貸倒引当金計算書!#REF!</definedName>
    <definedName name="_Sort" localSheetId="8" hidden="1">[4]貸倒引当金計算書!#REF!</definedName>
    <definedName name="_Sort" localSheetId="1" hidden="1">[4]貸倒引当金計算書!#REF!</definedName>
    <definedName name="_Sort" localSheetId="3" hidden="1">[4]貸倒引当金計算書!#REF!</definedName>
    <definedName name="_Sort" localSheetId="6" hidden="1">[4]貸倒引当金計算書!#REF!</definedName>
    <definedName name="_Sort" localSheetId="5" hidden="1">[4]貸倒引当金計算書!#REF!</definedName>
    <definedName name="_Sort" localSheetId="9" hidden="1">[4]貸倒引当金計算書!#REF!</definedName>
    <definedName name="_Sort" hidden="1">[4]貸倒引当金計算書!#REF!</definedName>
    <definedName name="_SS2">[1]SS2!$A$1:$C$43</definedName>
    <definedName name="_tft2" localSheetId="1" hidden="1">{#N/A,#N/A,FALSE,"3";#N/A,#N/A,FALSE,"5";#N/A,#N/A,FALSE,"6";#N/A,#N/A,FALSE,"8";#N/A,#N/A,FALSE,"10";#N/A,#N/A,FALSE,"13";#N/A,#N/A,FALSE,"14";#N/A,#N/A,FALSE,"15";#N/A,#N/A,FALSE,"16"}</definedName>
    <definedName name="_tft2" localSheetId="6" hidden="1">{#N/A,#N/A,FALSE,"3";#N/A,#N/A,FALSE,"5";#N/A,#N/A,FALSE,"6";#N/A,#N/A,FALSE,"8";#N/A,#N/A,FALSE,"10";#N/A,#N/A,FALSE,"13";#N/A,#N/A,FALSE,"14";#N/A,#N/A,FALSE,"15";#N/A,#N/A,FALSE,"16"}</definedName>
    <definedName name="_tft2" localSheetId="5" hidden="1">{#N/A,#N/A,FALSE,"3";#N/A,#N/A,FALSE,"5";#N/A,#N/A,FALSE,"6";#N/A,#N/A,FALSE,"8";#N/A,#N/A,FALSE,"10";#N/A,#N/A,FALSE,"13";#N/A,#N/A,FALSE,"14";#N/A,#N/A,FALSE,"15";#N/A,#N/A,FALSE,"16"}</definedName>
    <definedName name="_tft2" hidden="1">{#N/A,#N/A,FALSE,"3";#N/A,#N/A,FALSE,"5";#N/A,#N/A,FALSE,"6";#N/A,#N/A,FALSE,"8";#N/A,#N/A,FALSE,"10";#N/A,#N/A,FALSE,"13";#N/A,#N/A,FALSE,"14";#N/A,#N/A,FALSE,"15";#N/A,#N/A,FALSE,"16"}</definedName>
    <definedName name="_x2" localSheetId="1" hidden="1">{#N/A,#N/A,FALSE,"3";#N/A,#N/A,FALSE,"5";#N/A,#N/A,FALSE,"6";#N/A,#N/A,FALSE,"8";#N/A,#N/A,FALSE,"10";#N/A,#N/A,FALSE,"13";#N/A,#N/A,FALSE,"14";#N/A,#N/A,FALSE,"15";#N/A,#N/A,FALSE,"16"}</definedName>
    <definedName name="_x2" localSheetId="6" hidden="1">{#N/A,#N/A,FALSE,"3";#N/A,#N/A,FALSE,"5";#N/A,#N/A,FALSE,"6";#N/A,#N/A,FALSE,"8";#N/A,#N/A,FALSE,"10";#N/A,#N/A,FALSE,"13";#N/A,#N/A,FALSE,"14";#N/A,#N/A,FALSE,"15";#N/A,#N/A,FALSE,"16"}</definedName>
    <definedName name="_x2" localSheetId="5" hidden="1">{#N/A,#N/A,FALSE,"3";#N/A,#N/A,FALSE,"5";#N/A,#N/A,FALSE,"6";#N/A,#N/A,FALSE,"8";#N/A,#N/A,FALSE,"10";#N/A,#N/A,FALSE,"13";#N/A,#N/A,FALSE,"14";#N/A,#N/A,FALSE,"15";#N/A,#N/A,FALSE,"16"}</definedName>
    <definedName name="_x2" hidden="1">{#N/A,#N/A,FALSE,"3";#N/A,#N/A,FALSE,"5";#N/A,#N/A,FALSE,"6";#N/A,#N/A,FALSE,"8";#N/A,#N/A,FALSE,"10";#N/A,#N/A,FALSE,"13";#N/A,#N/A,FALSE,"14";#N/A,#N/A,FALSE,"15";#N/A,#N/A,FALSE,"16"}</definedName>
    <definedName name="_Z0331" localSheetId="7">#REF!</definedName>
    <definedName name="_Z0331" localSheetId="8">#REF!</definedName>
    <definedName name="_Z0331" localSheetId="3">#REF!</definedName>
    <definedName name="_Z0331" localSheetId="6">#REF!</definedName>
    <definedName name="_Z0331" localSheetId="5">#REF!</definedName>
    <definedName name="_Z0331" localSheetId="9">#REF!</definedName>
    <definedName name="_Z0331">#REF!</definedName>
    <definedName name="_z1016" localSheetId="7">#REF!</definedName>
    <definedName name="_z1016" localSheetId="8">#REF!</definedName>
    <definedName name="_z1016" localSheetId="3">#REF!</definedName>
    <definedName name="_z1016" localSheetId="6">#REF!</definedName>
    <definedName name="_z1016" localSheetId="5">#REF!</definedName>
    <definedName name="_z1016" localSheetId="9">#REF!</definedName>
    <definedName name="_z1016">#REF!</definedName>
    <definedName name="_Z1126" localSheetId="7">#REF!</definedName>
    <definedName name="_Z1126" localSheetId="8">#REF!</definedName>
    <definedName name="_Z1126" localSheetId="3">#REF!</definedName>
    <definedName name="_Z1126" localSheetId="6">#REF!</definedName>
    <definedName name="_Z1126" localSheetId="5">#REF!</definedName>
    <definedName name="_Z1126" localSheetId="9">#REF!</definedName>
    <definedName name="_Z1126">#REF!</definedName>
    <definedName name="_za10" localSheetId="7">#REF!</definedName>
    <definedName name="_za10" localSheetId="8">#REF!</definedName>
    <definedName name="_za10" localSheetId="3">#REF!</definedName>
    <definedName name="_za10" localSheetId="6">#REF!</definedName>
    <definedName name="_za10" localSheetId="5">#REF!</definedName>
    <definedName name="_za10" localSheetId="9">#REF!</definedName>
    <definedName name="_za10">#REF!</definedName>
    <definedName name="_za12" localSheetId="7">#REF!</definedName>
    <definedName name="_za12" localSheetId="8">#REF!</definedName>
    <definedName name="_za12" localSheetId="3">#REF!</definedName>
    <definedName name="_za12" localSheetId="6">#REF!</definedName>
    <definedName name="_za12" localSheetId="5">#REF!</definedName>
    <definedName name="_za12" localSheetId="9">#REF!</definedName>
    <definedName name="_za12">#REF!</definedName>
    <definedName name="_za2002" localSheetId="7">#REF!</definedName>
    <definedName name="_za2002" localSheetId="8">#REF!</definedName>
    <definedName name="_za2002" localSheetId="3">#REF!</definedName>
    <definedName name="_za2002" localSheetId="6">#REF!</definedName>
    <definedName name="_za2002" localSheetId="5">#REF!</definedName>
    <definedName name="_za2002" localSheetId="9">#REF!</definedName>
    <definedName name="_za2002">#REF!</definedName>
    <definedName name="_Zm04" localSheetId="7">#REF!</definedName>
    <definedName name="_Zm04" localSheetId="8">#REF!</definedName>
    <definedName name="_Zm04" localSheetId="3">#REF!</definedName>
    <definedName name="_Zm04" localSheetId="6">#REF!</definedName>
    <definedName name="_Zm04" localSheetId="5">#REF!</definedName>
    <definedName name="_Zm04" localSheetId="9">#REF!</definedName>
    <definedName name="_Zm04">#REF!</definedName>
    <definedName name="_比較1804">[1]SS2!$A$1:$C$36</definedName>
    <definedName name="a" localSheetId="1" hidden="1">{#N/A,#N/A,FALSE,"3";#N/A,#N/A,FALSE,"5";#N/A,#N/A,FALSE,"6";#N/A,#N/A,FALSE,"8";#N/A,#N/A,FALSE,"10";#N/A,#N/A,FALSE,"13";#N/A,#N/A,FALSE,"14";#N/A,#N/A,FALSE,"15";#N/A,#N/A,FALSE,"16"}</definedName>
    <definedName name="a" localSheetId="6" hidden="1">{#N/A,#N/A,FALSE,"3";#N/A,#N/A,FALSE,"5";#N/A,#N/A,FALSE,"6";#N/A,#N/A,FALSE,"8";#N/A,#N/A,FALSE,"10";#N/A,#N/A,FALSE,"13";#N/A,#N/A,FALSE,"14";#N/A,#N/A,FALSE,"15";#N/A,#N/A,FALSE,"16"}</definedName>
    <definedName name="a" localSheetId="5" hidden="1">{#N/A,#N/A,FALSE,"3";#N/A,#N/A,FALSE,"5";#N/A,#N/A,FALSE,"6";#N/A,#N/A,FALSE,"8";#N/A,#N/A,FALSE,"10";#N/A,#N/A,FALSE,"13";#N/A,#N/A,FALSE,"14";#N/A,#N/A,FALSE,"15";#N/A,#N/A,FALSE,"16"}</definedName>
    <definedName name="a" hidden="1">{#N/A,#N/A,FALSE,"3";#N/A,#N/A,FALSE,"5";#N/A,#N/A,FALSE,"6";#N/A,#N/A,FALSE,"8";#N/A,#N/A,FALSE,"10";#N/A,#N/A,FALSE,"13";#N/A,#N/A,FALSE,"14";#N/A,#N/A,FALSE,"15";#N/A,#N/A,FALSE,"16"}</definedName>
    <definedName name="aa">[5]fORMULAE!$BG$7</definedName>
    <definedName name="ab">[5]fORMULAE!$CI$7</definedName>
    <definedName name="ac">[5]fORMULAE!$BU$7</definedName>
    <definedName name="Access_Button" hidden="1">"計算ｼｰﾄ_食事差額集計_List"</definedName>
    <definedName name="AccessDatabase" hidden="1">"C:\EXCEL5\計算ｼｰﾄ1.mdb"</definedName>
    <definedName name="ad">[5]fORMULAE!$CW$7</definedName>
    <definedName name="ada" localSheetId="1" hidden="1">{#N/A,#N/A,FALSE,"3";#N/A,#N/A,FALSE,"5";#N/A,#N/A,FALSE,"6";#N/A,#N/A,FALSE,"8";#N/A,#N/A,FALSE,"10";#N/A,#N/A,FALSE,"13";#N/A,#N/A,FALSE,"14";#N/A,#N/A,FALSE,"15";#N/A,#N/A,FALSE,"16"}</definedName>
    <definedName name="ada" localSheetId="6" hidden="1">{#N/A,#N/A,FALSE,"3";#N/A,#N/A,FALSE,"5";#N/A,#N/A,FALSE,"6";#N/A,#N/A,FALSE,"8";#N/A,#N/A,FALSE,"10";#N/A,#N/A,FALSE,"13";#N/A,#N/A,FALSE,"14";#N/A,#N/A,FALSE,"15";#N/A,#N/A,FALSE,"16"}</definedName>
    <definedName name="ada" localSheetId="5" hidden="1">{#N/A,#N/A,FALSE,"3";#N/A,#N/A,FALSE,"5";#N/A,#N/A,FALSE,"6";#N/A,#N/A,FALSE,"8";#N/A,#N/A,FALSE,"10";#N/A,#N/A,FALSE,"13";#N/A,#N/A,FALSE,"14";#N/A,#N/A,FALSE,"15";#N/A,#N/A,FALSE,"16"}</definedName>
    <definedName name="ada" hidden="1">{#N/A,#N/A,FALSE,"3";#N/A,#N/A,FALSE,"5";#N/A,#N/A,FALSE,"6";#N/A,#N/A,FALSE,"8";#N/A,#N/A,FALSE,"10";#N/A,#N/A,FALSE,"13";#N/A,#N/A,FALSE,"14";#N/A,#N/A,FALSE,"15";#N/A,#N/A,FALSE,"16"}</definedName>
    <definedName name="af">[5]fORMULAE!$O$7</definedName>
    <definedName name="afasf" localSheetId="1" hidden="1">{#N/A,#N/A,FALSE,"3";#N/A,#N/A,FALSE,"5";#N/A,#N/A,FALSE,"6";#N/A,#N/A,FALSE,"8";#N/A,#N/A,FALSE,"10";#N/A,#N/A,FALSE,"13";#N/A,#N/A,FALSE,"14";#N/A,#N/A,FALSE,"15";#N/A,#N/A,FALSE,"16"}</definedName>
    <definedName name="afasf" localSheetId="6" hidden="1">{#N/A,#N/A,FALSE,"3";#N/A,#N/A,FALSE,"5";#N/A,#N/A,FALSE,"6";#N/A,#N/A,FALSE,"8";#N/A,#N/A,FALSE,"10";#N/A,#N/A,FALSE,"13";#N/A,#N/A,FALSE,"14";#N/A,#N/A,FALSE,"15";#N/A,#N/A,FALSE,"16"}</definedName>
    <definedName name="afasf" localSheetId="5" hidden="1">{#N/A,#N/A,FALSE,"3";#N/A,#N/A,FALSE,"5";#N/A,#N/A,FALSE,"6";#N/A,#N/A,FALSE,"8";#N/A,#N/A,FALSE,"10";#N/A,#N/A,FALSE,"13";#N/A,#N/A,FALSE,"14";#N/A,#N/A,FALSE,"15";#N/A,#N/A,FALSE,"16"}</definedName>
    <definedName name="afasf" hidden="1">{#N/A,#N/A,FALSE,"3";#N/A,#N/A,FALSE,"5";#N/A,#N/A,FALSE,"6";#N/A,#N/A,FALSE,"8";#N/A,#N/A,FALSE,"10";#N/A,#N/A,FALSE,"13";#N/A,#N/A,FALSE,"14";#N/A,#N/A,FALSE,"15";#N/A,#N/A,FALSE,"16"}</definedName>
    <definedName name="ai">[5]fORMULAE!$DK$7</definedName>
    <definedName name="ak">[5]fORMULAE!$AC$7</definedName>
    <definedName name="al">[5]fORMULAE!$A$7</definedName>
    <definedName name="Allowances" localSheetId="7">[3]SalaryData!#REF!</definedName>
    <definedName name="Allowances" localSheetId="8">[3]SalaryData!#REF!</definedName>
    <definedName name="Allowances" localSheetId="3">[3]SalaryData!#REF!</definedName>
    <definedName name="Allowances" localSheetId="6">[3]SalaryData!#REF!</definedName>
    <definedName name="Allowances" localSheetId="5">[3]SalaryData!#REF!</definedName>
    <definedName name="Allowances" localSheetId="9">[3]SalaryData!#REF!</definedName>
    <definedName name="Allowances">[3]SalaryData!#REF!</definedName>
    <definedName name="Andrew___Data">'[6]Original Andrew___Data'!$B$6:$N$507</definedName>
    <definedName name="AS2DocOpenMode" hidden="1">"AS2DocumentEdit"</definedName>
    <definedName name="AS2HasNoAutoHeaderFooter" hidden="1">" "</definedName>
    <definedName name="asfsf" localSheetId="1" hidden="1">{#N/A,#N/A,FALSE,"3";#N/A,#N/A,FALSE,"5";#N/A,#N/A,FALSE,"6";#N/A,#N/A,FALSE,"8";#N/A,#N/A,FALSE,"10";#N/A,#N/A,FALSE,"13";#N/A,#N/A,FALSE,"14";#N/A,#N/A,FALSE,"15";#N/A,#N/A,FALSE,"16"}</definedName>
    <definedName name="asfsf" localSheetId="6" hidden="1">{#N/A,#N/A,FALSE,"3";#N/A,#N/A,FALSE,"5";#N/A,#N/A,FALSE,"6";#N/A,#N/A,FALSE,"8";#N/A,#N/A,FALSE,"10";#N/A,#N/A,FALSE,"13";#N/A,#N/A,FALSE,"14";#N/A,#N/A,FALSE,"15";#N/A,#N/A,FALSE,"16"}</definedName>
    <definedName name="asfsf" localSheetId="5" hidden="1">{#N/A,#N/A,FALSE,"3";#N/A,#N/A,FALSE,"5";#N/A,#N/A,FALSE,"6";#N/A,#N/A,FALSE,"8";#N/A,#N/A,FALSE,"10";#N/A,#N/A,FALSE,"13";#N/A,#N/A,FALSE,"14";#N/A,#N/A,FALSE,"15";#N/A,#N/A,FALSE,"16"}</definedName>
    <definedName name="asfsf" hidden="1">{#N/A,#N/A,FALSE,"3";#N/A,#N/A,FALSE,"5";#N/A,#N/A,FALSE,"6";#N/A,#N/A,FALSE,"8";#N/A,#N/A,FALSE,"10";#N/A,#N/A,FALSE,"13";#N/A,#N/A,FALSE,"14";#N/A,#N/A,FALSE,"15";#N/A,#N/A,FALSE,"16"}</definedName>
    <definedName name="BasicSalaries" localSheetId="7">#REF!</definedName>
    <definedName name="BasicSalaries" localSheetId="8">#REF!</definedName>
    <definedName name="BasicSalaries" localSheetId="3">#REF!</definedName>
    <definedName name="BasicSalaries" localSheetId="6">#REF!</definedName>
    <definedName name="BasicSalaries" localSheetId="5">#REF!</definedName>
    <definedName name="BasicSalaries" localSheetId="9">#REF!</definedName>
    <definedName name="BasicSalaries">#REF!</definedName>
    <definedName name="bb">[1]SS2!$A$1:$C$46</definedName>
    <definedName name="bcb" localSheetId="1" hidden="1">{#N/A,#N/A,FALSE,"3";#N/A,#N/A,FALSE,"5";#N/A,#N/A,FALSE,"6";#N/A,#N/A,FALSE,"8";#N/A,#N/A,FALSE,"10";#N/A,#N/A,FALSE,"13";#N/A,#N/A,FALSE,"14";#N/A,#N/A,FALSE,"15";#N/A,#N/A,FALSE,"16"}</definedName>
    <definedName name="bcb" localSheetId="6" hidden="1">{#N/A,#N/A,FALSE,"3";#N/A,#N/A,FALSE,"5";#N/A,#N/A,FALSE,"6";#N/A,#N/A,FALSE,"8";#N/A,#N/A,FALSE,"10";#N/A,#N/A,FALSE,"13";#N/A,#N/A,FALSE,"14";#N/A,#N/A,FALSE,"15";#N/A,#N/A,FALSE,"16"}</definedName>
    <definedName name="bcb" localSheetId="5" hidden="1">{#N/A,#N/A,FALSE,"3";#N/A,#N/A,FALSE,"5";#N/A,#N/A,FALSE,"6";#N/A,#N/A,FALSE,"8";#N/A,#N/A,FALSE,"10";#N/A,#N/A,FALSE,"13";#N/A,#N/A,FALSE,"14";#N/A,#N/A,FALSE,"15";#N/A,#N/A,FALSE,"16"}</definedName>
    <definedName name="bcb" hidden="1">{#N/A,#N/A,FALSE,"3";#N/A,#N/A,FALSE,"5";#N/A,#N/A,FALSE,"6";#N/A,#N/A,FALSE,"8";#N/A,#N/A,FALSE,"10";#N/A,#N/A,FALSE,"13";#N/A,#N/A,FALSE,"14";#N/A,#N/A,FALSE,"15";#N/A,#N/A,FALSE,"16"}</definedName>
    <definedName name="bcvb" localSheetId="1" hidden="1">{#N/A,#N/A,FALSE,"3";#N/A,#N/A,FALSE,"5";#N/A,#N/A,FALSE,"6";#N/A,#N/A,FALSE,"8";#N/A,#N/A,FALSE,"10";#N/A,#N/A,FALSE,"13";#N/A,#N/A,FALSE,"14";#N/A,#N/A,FALSE,"15";#N/A,#N/A,FALSE,"16"}</definedName>
    <definedName name="bcvb" localSheetId="6" hidden="1">{#N/A,#N/A,FALSE,"3";#N/A,#N/A,FALSE,"5";#N/A,#N/A,FALSE,"6";#N/A,#N/A,FALSE,"8";#N/A,#N/A,FALSE,"10";#N/A,#N/A,FALSE,"13";#N/A,#N/A,FALSE,"14";#N/A,#N/A,FALSE,"15";#N/A,#N/A,FALSE,"16"}</definedName>
    <definedName name="bcvb" localSheetId="5" hidden="1">{#N/A,#N/A,FALSE,"3";#N/A,#N/A,FALSE,"5";#N/A,#N/A,FALSE,"6";#N/A,#N/A,FALSE,"8";#N/A,#N/A,FALSE,"10";#N/A,#N/A,FALSE,"13";#N/A,#N/A,FALSE,"14";#N/A,#N/A,FALSE,"15";#N/A,#N/A,FALSE,"16"}</definedName>
    <definedName name="bcvb" hidden="1">{#N/A,#N/A,FALSE,"3";#N/A,#N/A,FALSE,"5";#N/A,#N/A,FALSE,"6";#N/A,#N/A,FALSE,"8";#N/A,#N/A,FALSE,"10";#N/A,#N/A,FALSE,"13";#N/A,#N/A,FALSE,"14";#N/A,#N/A,FALSE,"15";#N/A,#N/A,FALSE,"16"}</definedName>
    <definedName name="Car_Ownewship" localSheetId="7">#REF!</definedName>
    <definedName name="Car_Ownewship" localSheetId="8">#REF!</definedName>
    <definedName name="Car_Ownewship" localSheetId="3">#REF!</definedName>
    <definedName name="Car_Ownewship" localSheetId="6">#REF!</definedName>
    <definedName name="Car_Ownewship" localSheetId="5">#REF!</definedName>
    <definedName name="Car_Ownewship" localSheetId="9">#REF!</definedName>
    <definedName name="Car_Ownewship">#REF!</definedName>
    <definedName name="CarAllowance">[3]SalaryData!$GA$10</definedName>
    <definedName name="christine" localSheetId="1" hidden="1">{#N/A,#N/A,FALSE,"3";#N/A,#N/A,FALSE,"5";#N/A,#N/A,FALSE,"6";#N/A,#N/A,FALSE,"8";#N/A,#N/A,FALSE,"10";#N/A,#N/A,FALSE,"13";#N/A,#N/A,FALSE,"14";#N/A,#N/A,FALSE,"15";#N/A,#N/A,FALSE,"16"}</definedName>
    <definedName name="christine" localSheetId="6" hidden="1">{#N/A,#N/A,FALSE,"3";#N/A,#N/A,FALSE,"5";#N/A,#N/A,FALSE,"6";#N/A,#N/A,FALSE,"8";#N/A,#N/A,FALSE,"10";#N/A,#N/A,FALSE,"13";#N/A,#N/A,FALSE,"14";#N/A,#N/A,FALSE,"15";#N/A,#N/A,FALSE,"16"}</definedName>
    <definedName name="christine" localSheetId="5" hidden="1">{#N/A,#N/A,FALSE,"3";#N/A,#N/A,FALSE,"5";#N/A,#N/A,FALSE,"6";#N/A,#N/A,FALSE,"8";#N/A,#N/A,FALSE,"10";#N/A,#N/A,FALSE,"13";#N/A,#N/A,FALSE,"14";#N/A,#N/A,FALSE,"15";#N/A,#N/A,FALSE,"16"}</definedName>
    <definedName name="christine" hidden="1">{#N/A,#N/A,FALSE,"3";#N/A,#N/A,FALSE,"5";#N/A,#N/A,FALSE,"6";#N/A,#N/A,FALSE,"8";#N/A,#N/A,FALSE,"10";#N/A,#N/A,FALSE,"13";#N/A,#N/A,FALSE,"14";#N/A,#N/A,FALSE,"15";#N/A,#N/A,FALSE,"16"}</definedName>
    <definedName name="Christinea" localSheetId="1" hidden="1">{#N/A,#N/A,FALSE,"3";#N/A,#N/A,FALSE,"5";#N/A,#N/A,FALSE,"6";#N/A,#N/A,FALSE,"8";#N/A,#N/A,FALSE,"10";#N/A,#N/A,FALSE,"13";#N/A,#N/A,FALSE,"14";#N/A,#N/A,FALSE,"15";#N/A,#N/A,FALSE,"16"}</definedName>
    <definedName name="Christinea" localSheetId="6" hidden="1">{#N/A,#N/A,FALSE,"3";#N/A,#N/A,FALSE,"5";#N/A,#N/A,FALSE,"6";#N/A,#N/A,FALSE,"8";#N/A,#N/A,FALSE,"10";#N/A,#N/A,FALSE,"13";#N/A,#N/A,FALSE,"14";#N/A,#N/A,FALSE,"15";#N/A,#N/A,FALSE,"16"}</definedName>
    <definedName name="Christinea" localSheetId="5" hidden="1">{#N/A,#N/A,FALSE,"3";#N/A,#N/A,FALSE,"5";#N/A,#N/A,FALSE,"6";#N/A,#N/A,FALSE,"8";#N/A,#N/A,FALSE,"10";#N/A,#N/A,FALSE,"13";#N/A,#N/A,FALSE,"14";#N/A,#N/A,FALSE,"15";#N/A,#N/A,FALSE,"16"}</definedName>
    <definedName name="Christinea" hidden="1">{#N/A,#N/A,FALSE,"3";#N/A,#N/A,FALSE,"5";#N/A,#N/A,FALSE,"6";#N/A,#N/A,FALSE,"8";#N/A,#N/A,FALSE,"10";#N/A,#N/A,FALSE,"13";#N/A,#N/A,FALSE,"14";#N/A,#N/A,FALSE,"15";#N/A,#N/A,FALSE,"16"}</definedName>
    <definedName name="_xlnm.Criteria" localSheetId="7">#REF!</definedName>
    <definedName name="_xlnm.Criteria" localSheetId="8">#REF!</definedName>
    <definedName name="_xlnm.Criteria" localSheetId="3">#REF!</definedName>
    <definedName name="_xlnm.Criteria" localSheetId="6">#REF!</definedName>
    <definedName name="_xlnm.Criteria" localSheetId="5">#REF!</definedName>
    <definedName name="_xlnm.Criteria" localSheetId="9">#REF!</definedName>
    <definedName name="_xlnm.Criteria">#REF!</definedName>
    <definedName name="ｃriteria1" localSheetId="7">#REF!</definedName>
    <definedName name="ｃriteria1" localSheetId="8">#REF!</definedName>
    <definedName name="ｃriteria1" localSheetId="3">#REF!</definedName>
    <definedName name="ｃriteria1" localSheetId="6">#REF!</definedName>
    <definedName name="ｃriteria1" localSheetId="5">#REF!</definedName>
    <definedName name="ｃriteria1" localSheetId="9">#REF!</definedName>
    <definedName name="ｃriteria1">#REF!</definedName>
    <definedName name="criterii" localSheetId="7">#REF!</definedName>
    <definedName name="criterii" localSheetId="8">#REF!</definedName>
    <definedName name="criterii" localSheetId="3">#REF!</definedName>
    <definedName name="criterii" localSheetId="6">#REF!</definedName>
    <definedName name="criterii" localSheetId="5">#REF!</definedName>
    <definedName name="criterii" localSheetId="9">#REF!</definedName>
    <definedName name="criterii">#REF!</definedName>
    <definedName name="d" localSheetId="1" hidden="1">{#N/A,#N/A,FALSE,"Aging Summary";#N/A,#N/A,FALSE,"Ratio Analysis";#N/A,#N/A,FALSE,"Test 120 Day Accts";#N/A,#N/A,FALSE,"Tickmarks"}</definedName>
    <definedName name="d" localSheetId="6" hidden="1">{#N/A,#N/A,FALSE,"Aging Summary";#N/A,#N/A,FALSE,"Ratio Analysis";#N/A,#N/A,FALSE,"Test 120 Day Accts";#N/A,#N/A,FALSE,"Tickmarks"}</definedName>
    <definedName name="d" localSheetId="5" hidden="1">{#N/A,#N/A,FALSE,"Aging Summary";#N/A,#N/A,FALSE,"Ratio Analysis";#N/A,#N/A,FALSE,"Test 120 Day Accts";#N/A,#N/A,FALSE,"Tickmarks"}</definedName>
    <definedName name="d" hidden="1">{#N/A,#N/A,FALSE,"Aging Summary";#N/A,#N/A,FALSE,"Ratio Analysis";#N/A,#N/A,FALSE,"Test 120 Day Accts";#N/A,#N/A,FALSE,"Tickmarks"}</definedName>
    <definedName name="dad" localSheetId="1" hidden="1">{#N/A,#N/A,FALSE,"3";#N/A,#N/A,FALSE,"5";#N/A,#N/A,FALSE,"6";#N/A,#N/A,FALSE,"8";#N/A,#N/A,FALSE,"10";#N/A,#N/A,FALSE,"13";#N/A,#N/A,FALSE,"14";#N/A,#N/A,FALSE,"15";#N/A,#N/A,FALSE,"16"}</definedName>
    <definedName name="dad" localSheetId="6" hidden="1">{#N/A,#N/A,FALSE,"3";#N/A,#N/A,FALSE,"5";#N/A,#N/A,FALSE,"6";#N/A,#N/A,FALSE,"8";#N/A,#N/A,FALSE,"10";#N/A,#N/A,FALSE,"13";#N/A,#N/A,FALSE,"14";#N/A,#N/A,FALSE,"15";#N/A,#N/A,FALSE,"16"}</definedName>
    <definedName name="dad" localSheetId="5" hidden="1">{#N/A,#N/A,FALSE,"3";#N/A,#N/A,FALSE,"5";#N/A,#N/A,FALSE,"6";#N/A,#N/A,FALSE,"8";#N/A,#N/A,FALSE,"10";#N/A,#N/A,FALSE,"13";#N/A,#N/A,FALSE,"14";#N/A,#N/A,FALSE,"15";#N/A,#N/A,FALSE,"16"}</definedName>
    <definedName name="dad" hidden="1">{#N/A,#N/A,FALSE,"3";#N/A,#N/A,FALSE,"5";#N/A,#N/A,FALSE,"6";#N/A,#N/A,FALSE,"8";#N/A,#N/A,FALSE,"10";#N/A,#N/A,FALSE,"13";#N/A,#N/A,FALSE,"14";#N/A,#N/A,FALSE,"15";#N/A,#N/A,FALSE,"16"}</definedName>
    <definedName name="dada" localSheetId="1" hidden="1">{#N/A,#N/A,FALSE,"3";#N/A,#N/A,FALSE,"5";#N/A,#N/A,FALSE,"6";#N/A,#N/A,FALSE,"8";#N/A,#N/A,FALSE,"10";#N/A,#N/A,FALSE,"13";#N/A,#N/A,FALSE,"14";#N/A,#N/A,FALSE,"15";#N/A,#N/A,FALSE,"16"}</definedName>
    <definedName name="dada" localSheetId="6" hidden="1">{#N/A,#N/A,FALSE,"3";#N/A,#N/A,FALSE,"5";#N/A,#N/A,FALSE,"6";#N/A,#N/A,FALSE,"8";#N/A,#N/A,FALSE,"10";#N/A,#N/A,FALSE,"13";#N/A,#N/A,FALSE,"14";#N/A,#N/A,FALSE,"15";#N/A,#N/A,FALSE,"16"}</definedName>
    <definedName name="dada" localSheetId="5" hidden="1">{#N/A,#N/A,FALSE,"3";#N/A,#N/A,FALSE,"5";#N/A,#N/A,FALSE,"6";#N/A,#N/A,FALSE,"8";#N/A,#N/A,FALSE,"10";#N/A,#N/A,FALSE,"13";#N/A,#N/A,FALSE,"14";#N/A,#N/A,FALSE,"15";#N/A,#N/A,FALSE,"16"}</definedName>
    <definedName name="dada" hidden="1">{#N/A,#N/A,FALSE,"3";#N/A,#N/A,FALSE,"5";#N/A,#N/A,FALSE,"6";#N/A,#N/A,FALSE,"8";#N/A,#N/A,FALSE,"10";#N/A,#N/A,FALSE,"13";#N/A,#N/A,FALSE,"14";#N/A,#N/A,FALSE,"15";#N/A,#N/A,FALSE,"16"}</definedName>
    <definedName name="dasdasdas" localSheetId="1" hidden="1">{#N/A,#N/A,FALSE,"3";#N/A,#N/A,FALSE,"5";#N/A,#N/A,FALSE,"6";#N/A,#N/A,FALSE,"8";#N/A,#N/A,FALSE,"10";#N/A,#N/A,FALSE,"13";#N/A,#N/A,FALSE,"14";#N/A,#N/A,FALSE,"15";#N/A,#N/A,FALSE,"16"}</definedName>
    <definedName name="dasdasdas" localSheetId="6" hidden="1">{#N/A,#N/A,FALSE,"3";#N/A,#N/A,FALSE,"5";#N/A,#N/A,FALSE,"6";#N/A,#N/A,FALSE,"8";#N/A,#N/A,FALSE,"10";#N/A,#N/A,FALSE,"13";#N/A,#N/A,FALSE,"14";#N/A,#N/A,FALSE,"15";#N/A,#N/A,FALSE,"16"}</definedName>
    <definedName name="dasdasdas" localSheetId="5" hidden="1">{#N/A,#N/A,FALSE,"3";#N/A,#N/A,FALSE,"5";#N/A,#N/A,FALSE,"6";#N/A,#N/A,FALSE,"8";#N/A,#N/A,FALSE,"10";#N/A,#N/A,FALSE,"13";#N/A,#N/A,FALSE,"14";#N/A,#N/A,FALSE,"15";#N/A,#N/A,FALSE,"16"}</definedName>
    <definedName name="dasdasdas" hidden="1">{#N/A,#N/A,FALSE,"3";#N/A,#N/A,FALSE,"5";#N/A,#N/A,FALSE,"6";#N/A,#N/A,FALSE,"8";#N/A,#N/A,FALSE,"10";#N/A,#N/A,FALSE,"13";#N/A,#N/A,FALSE,"14";#N/A,#N/A,FALSE,"15";#N/A,#N/A,FALSE,"16"}</definedName>
    <definedName name="_xlnm.Database" localSheetId="7">#REF!</definedName>
    <definedName name="_xlnm.Database" localSheetId="8">#REF!</definedName>
    <definedName name="_xlnm.Database" localSheetId="3">#REF!</definedName>
    <definedName name="_xlnm.Database" localSheetId="6">#REF!</definedName>
    <definedName name="_xlnm.Database" localSheetId="5">#REF!</definedName>
    <definedName name="_xlnm.Database" localSheetId="9">#REF!</definedName>
    <definedName name="_xlnm.Database">#REF!</definedName>
    <definedName name="dddddddd" localSheetId="1" hidden="1">{#N/A,#N/A,FALSE,"3";#N/A,#N/A,FALSE,"5";#N/A,#N/A,FALSE,"6";#N/A,#N/A,FALSE,"8";#N/A,#N/A,FALSE,"10";#N/A,#N/A,FALSE,"13";#N/A,#N/A,FALSE,"14";#N/A,#N/A,FALSE,"15";#N/A,#N/A,FALSE,"16"}</definedName>
    <definedName name="dddddddd" localSheetId="6" hidden="1">{#N/A,#N/A,FALSE,"3";#N/A,#N/A,FALSE,"5";#N/A,#N/A,FALSE,"6";#N/A,#N/A,FALSE,"8";#N/A,#N/A,FALSE,"10";#N/A,#N/A,FALSE,"13";#N/A,#N/A,FALSE,"14";#N/A,#N/A,FALSE,"15";#N/A,#N/A,FALSE,"16"}</definedName>
    <definedName name="dddddddd" localSheetId="5" hidden="1">{#N/A,#N/A,FALSE,"3";#N/A,#N/A,FALSE,"5";#N/A,#N/A,FALSE,"6";#N/A,#N/A,FALSE,"8";#N/A,#N/A,FALSE,"10";#N/A,#N/A,FALSE,"13";#N/A,#N/A,FALSE,"14";#N/A,#N/A,FALSE,"15";#N/A,#N/A,FALSE,"16"}</definedName>
    <definedName name="dddddddd" hidden="1">{#N/A,#N/A,FALSE,"3";#N/A,#N/A,FALSE,"5";#N/A,#N/A,FALSE,"6";#N/A,#N/A,FALSE,"8";#N/A,#N/A,FALSE,"10";#N/A,#N/A,FALSE,"13";#N/A,#N/A,FALSE,"14";#N/A,#N/A,FALSE,"15";#N/A,#N/A,FALSE,"16"}</definedName>
    <definedName name="Desc_Bonus" localSheetId="7">#REF!</definedName>
    <definedName name="Desc_Bonus" localSheetId="8">#REF!</definedName>
    <definedName name="Desc_Bonus" localSheetId="3">#REF!</definedName>
    <definedName name="Desc_Bonus" localSheetId="6">#REF!</definedName>
    <definedName name="Desc_Bonus" localSheetId="5">#REF!</definedName>
    <definedName name="Desc_Bonus" localSheetId="9">#REF!</definedName>
    <definedName name="Desc_Bonus">#REF!</definedName>
    <definedName name="dfhdfhdfhdfh" localSheetId="1" hidden="1">{#N/A,#N/A,FALSE,"3";#N/A,#N/A,FALSE,"5";#N/A,#N/A,FALSE,"6";#N/A,#N/A,FALSE,"8";#N/A,#N/A,FALSE,"10";#N/A,#N/A,FALSE,"13";#N/A,#N/A,FALSE,"14";#N/A,#N/A,FALSE,"15";#N/A,#N/A,FALSE,"16"}</definedName>
    <definedName name="dfhdfhdfhdfh" localSheetId="6" hidden="1">{#N/A,#N/A,FALSE,"3";#N/A,#N/A,FALSE,"5";#N/A,#N/A,FALSE,"6";#N/A,#N/A,FALSE,"8";#N/A,#N/A,FALSE,"10";#N/A,#N/A,FALSE,"13";#N/A,#N/A,FALSE,"14";#N/A,#N/A,FALSE,"15";#N/A,#N/A,FALSE,"16"}</definedName>
    <definedName name="dfhdfhdfhdfh" localSheetId="5" hidden="1">{#N/A,#N/A,FALSE,"3";#N/A,#N/A,FALSE,"5";#N/A,#N/A,FALSE,"6";#N/A,#N/A,FALSE,"8";#N/A,#N/A,FALSE,"10";#N/A,#N/A,FALSE,"13";#N/A,#N/A,FALSE,"14";#N/A,#N/A,FALSE,"15";#N/A,#N/A,FALSE,"16"}</definedName>
    <definedName name="dfhdfhdfhdfh" hidden="1">{#N/A,#N/A,FALSE,"3";#N/A,#N/A,FALSE,"5";#N/A,#N/A,FALSE,"6";#N/A,#N/A,FALSE,"8";#N/A,#N/A,FALSE,"10";#N/A,#N/A,FALSE,"13";#N/A,#N/A,FALSE,"14";#N/A,#N/A,FALSE,"15";#N/A,#N/A,FALSE,"16"}</definedName>
    <definedName name="dfhdfhdfhfdh" localSheetId="1" hidden="1">{#N/A,#N/A,FALSE,"3";#N/A,#N/A,FALSE,"5";#N/A,#N/A,FALSE,"6";#N/A,#N/A,FALSE,"8";#N/A,#N/A,FALSE,"10";#N/A,#N/A,FALSE,"13";#N/A,#N/A,FALSE,"14";#N/A,#N/A,FALSE,"15";#N/A,#N/A,FALSE,"16"}</definedName>
    <definedName name="dfhdfhdfhfdh" localSheetId="6" hidden="1">{#N/A,#N/A,FALSE,"3";#N/A,#N/A,FALSE,"5";#N/A,#N/A,FALSE,"6";#N/A,#N/A,FALSE,"8";#N/A,#N/A,FALSE,"10";#N/A,#N/A,FALSE,"13";#N/A,#N/A,FALSE,"14";#N/A,#N/A,FALSE,"15";#N/A,#N/A,FALSE,"16"}</definedName>
    <definedName name="dfhdfhdfhfdh" localSheetId="5" hidden="1">{#N/A,#N/A,FALSE,"3";#N/A,#N/A,FALSE,"5";#N/A,#N/A,FALSE,"6";#N/A,#N/A,FALSE,"8";#N/A,#N/A,FALSE,"10";#N/A,#N/A,FALSE,"13";#N/A,#N/A,FALSE,"14";#N/A,#N/A,FALSE,"15";#N/A,#N/A,FALSE,"16"}</definedName>
    <definedName name="dfhdfhdfhfdh" hidden="1">{#N/A,#N/A,FALSE,"3";#N/A,#N/A,FALSE,"5";#N/A,#N/A,FALSE,"6";#N/A,#N/A,FALSE,"8";#N/A,#N/A,FALSE,"10";#N/A,#N/A,FALSE,"13";#N/A,#N/A,FALSE,"14";#N/A,#N/A,FALSE,"15";#N/A,#N/A,FALSE,"16"}</definedName>
    <definedName name="dfhdfhfdhdfh" localSheetId="1" hidden="1">{#N/A,#N/A,FALSE,"3";#N/A,#N/A,FALSE,"5";#N/A,#N/A,FALSE,"6";#N/A,#N/A,FALSE,"8";#N/A,#N/A,FALSE,"10";#N/A,#N/A,FALSE,"13";#N/A,#N/A,FALSE,"14";#N/A,#N/A,FALSE,"15";#N/A,#N/A,FALSE,"16"}</definedName>
    <definedName name="dfhdfhfdhdfh" localSheetId="6" hidden="1">{#N/A,#N/A,FALSE,"3";#N/A,#N/A,FALSE,"5";#N/A,#N/A,FALSE,"6";#N/A,#N/A,FALSE,"8";#N/A,#N/A,FALSE,"10";#N/A,#N/A,FALSE,"13";#N/A,#N/A,FALSE,"14";#N/A,#N/A,FALSE,"15";#N/A,#N/A,FALSE,"16"}</definedName>
    <definedName name="dfhdfhfdhdfh" localSheetId="5" hidden="1">{#N/A,#N/A,FALSE,"3";#N/A,#N/A,FALSE,"5";#N/A,#N/A,FALSE,"6";#N/A,#N/A,FALSE,"8";#N/A,#N/A,FALSE,"10";#N/A,#N/A,FALSE,"13";#N/A,#N/A,FALSE,"14";#N/A,#N/A,FALSE,"15";#N/A,#N/A,FALSE,"16"}</definedName>
    <definedName name="dfhdfhfdhdfh" hidden="1">{#N/A,#N/A,FALSE,"3";#N/A,#N/A,FALSE,"5";#N/A,#N/A,FALSE,"6";#N/A,#N/A,FALSE,"8";#N/A,#N/A,FALSE,"10";#N/A,#N/A,FALSE,"13";#N/A,#N/A,FALSE,"14";#N/A,#N/A,FALSE,"15";#N/A,#N/A,FALSE,"16"}</definedName>
    <definedName name="dhdfhdfhdfh" localSheetId="1" hidden="1">{#N/A,#N/A,FALSE,"3";#N/A,#N/A,FALSE,"5";#N/A,#N/A,FALSE,"6";#N/A,#N/A,FALSE,"8";#N/A,#N/A,FALSE,"10";#N/A,#N/A,FALSE,"13";#N/A,#N/A,FALSE,"14";#N/A,#N/A,FALSE,"15";#N/A,#N/A,FALSE,"16"}</definedName>
    <definedName name="dhdfhdfhdfh" localSheetId="6" hidden="1">{#N/A,#N/A,FALSE,"3";#N/A,#N/A,FALSE,"5";#N/A,#N/A,FALSE,"6";#N/A,#N/A,FALSE,"8";#N/A,#N/A,FALSE,"10";#N/A,#N/A,FALSE,"13";#N/A,#N/A,FALSE,"14";#N/A,#N/A,FALSE,"15";#N/A,#N/A,FALSE,"16"}</definedName>
    <definedName name="dhdfhdfhdfh" localSheetId="5" hidden="1">{#N/A,#N/A,FALSE,"3";#N/A,#N/A,FALSE,"5";#N/A,#N/A,FALSE,"6";#N/A,#N/A,FALSE,"8";#N/A,#N/A,FALSE,"10";#N/A,#N/A,FALSE,"13";#N/A,#N/A,FALSE,"14";#N/A,#N/A,FALSE,"15";#N/A,#N/A,FALSE,"16"}</definedName>
    <definedName name="dhdfhdfhdfh" hidden="1">{#N/A,#N/A,FALSE,"3";#N/A,#N/A,FALSE,"5";#N/A,#N/A,FALSE,"6";#N/A,#N/A,FALSE,"8";#N/A,#N/A,FALSE,"10";#N/A,#N/A,FALSE,"13";#N/A,#N/A,FALSE,"14";#N/A,#N/A,FALSE,"15";#N/A,#N/A,FALSE,"16"}</definedName>
    <definedName name="drfh" localSheetId="1" hidden="1">{#N/A,#N/A,FALSE,"3";#N/A,#N/A,FALSE,"5";#N/A,#N/A,FALSE,"6";#N/A,#N/A,FALSE,"8";#N/A,#N/A,FALSE,"10";#N/A,#N/A,FALSE,"13";#N/A,#N/A,FALSE,"14";#N/A,#N/A,FALSE,"15";#N/A,#N/A,FALSE,"16"}</definedName>
    <definedName name="drfh" localSheetId="6" hidden="1">{#N/A,#N/A,FALSE,"3";#N/A,#N/A,FALSE,"5";#N/A,#N/A,FALSE,"6";#N/A,#N/A,FALSE,"8";#N/A,#N/A,FALSE,"10";#N/A,#N/A,FALSE,"13";#N/A,#N/A,FALSE,"14";#N/A,#N/A,FALSE,"15";#N/A,#N/A,FALSE,"16"}</definedName>
    <definedName name="drfh" localSheetId="5" hidden="1">{#N/A,#N/A,FALSE,"3";#N/A,#N/A,FALSE,"5";#N/A,#N/A,FALSE,"6";#N/A,#N/A,FALSE,"8";#N/A,#N/A,FALSE,"10";#N/A,#N/A,FALSE,"13";#N/A,#N/A,FALSE,"14";#N/A,#N/A,FALSE,"15";#N/A,#N/A,FALSE,"16"}</definedName>
    <definedName name="drfh" hidden="1">{#N/A,#N/A,FALSE,"3";#N/A,#N/A,FALSE,"5";#N/A,#N/A,FALSE,"6";#N/A,#N/A,FALSE,"8";#N/A,#N/A,FALSE,"10";#N/A,#N/A,FALSE,"13";#N/A,#N/A,FALSE,"14";#N/A,#N/A,FALSE,"15";#N/A,#N/A,FALSE,"16"}</definedName>
    <definedName name="dsd" localSheetId="1" hidden="1">{#N/A,#N/A,FALSE,"3";#N/A,#N/A,FALSE,"5";#N/A,#N/A,FALSE,"6";#N/A,#N/A,FALSE,"8";#N/A,#N/A,FALSE,"10";#N/A,#N/A,FALSE,"13";#N/A,#N/A,FALSE,"14";#N/A,#N/A,FALSE,"15";#N/A,#N/A,FALSE,"16"}</definedName>
    <definedName name="dsd" localSheetId="6" hidden="1">{#N/A,#N/A,FALSE,"3";#N/A,#N/A,FALSE,"5";#N/A,#N/A,FALSE,"6";#N/A,#N/A,FALSE,"8";#N/A,#N/A,FALSE,"10";#N/A,#N/A,FALSE,"13";#N/A,#N/A,FALSE,"14";#N/A,#N/A,FALSE,"15";#N/A,#N/A,FALSE,"16"}</definedName>
    <definedName name="dsd" localSheetId="5" hidden="1">{#N/A,#N/A,FALSE,"3";#N/A,#N/A,FALSE,"5";#N/A,#N/A,FALSE,"6";#N/A,#N/A,FALSE,"8";#N/A,#N/A,FALSE,"10";#N/A,#N/A,FALSE,"13";#N/A,#N/A,FALSE,"14";#N/A,#N/A,FALSE,"15";#N/A,#N/A,FALSE,"16"}</definedName>
    <definedName name="dsd" hidden="1">{#N/A,#N/A,FALSE,"3";#N/A,#N/A,FALSE,"5";#N/A,#N/A,FALSE,"6";#N/A,#N/A,FALSE,"8";#N/A,#N/A,FALSE,"10";#N/A,#N/A,FALSE,"13";#N/A,#N/A,FALSE,"14";#N/A,#N/A,FALSE,"15";#N/A,#N/A,FALSE,"16"}</definedName>
    <definedName name="dsf" localSheetId="1" hidden="1">{#N/A,#N/A,FALSE,"3";#N/A,#N/A,FALSE,"5";#N/A,#N/A,FALSE,"6";#N/A,#N/A,FALSE,"8";#N/A,#N/A,FALSE,"10";#N/A,#N/A,FALSE,"13";#N/A,#N/A,FALSE,"14";#N/A,#N/A,FALSE,"15";#N/A,#N/A,FALSE,"16"}</definedName>
    <definedName name="dsf" localSheetId="6" hidden="1">{#N/A,#N/A,FALSE,"3";#N/A,#N/A,FALSE,"5";#N/A,#N/A,FALSE,"6";#N/A,#N/A,FALSE,"8";#N/A,#N/A,FALSE,"10";#N/A,#N/A,FALSE,"13";#N/A,#N/A,FALSE,"14";#N/A,#N/A,FALSE,"15";#N/A,#N/A,FALSE,"16"}</definedName>
    <definedName name="dsf" localSheetId="5" hidden="1">{#N/A,#N/A,FALSE,"3";#N/A,#N/A,FALSE,"5";#N/A,#N/A,FALSE,"6";#N/A,#N/A,FALSE,"8";#N/A,#N/A,FALSE,"10";#N/A,#N/A,FALSE,"13";#N/A,#N/A,FALSE,"14";#N/A,#N/A,FALSE,"15";#N/A,#N/A,FALSE,"16"}</definedName>
    <definedName name="dsf" hidden="1">{#N/A,#N/A,FALSE,"3";#N/A,#N/A,FALSE,"5";#N/A,#N/A,FALSE,"6";#N/A,#N/A,FALSE,"8";#N/A,#N/A,FALSE,"10";#N/A,#N/A,FALSE,"13";#N/A,#N/A,FALSE,"14";#N/A,#N/A,FALSE,"15";#N/A,#N/A,FALSE,"16"}</definedName>
    <definedName name="dsgsdgfdsg" localSheetId="1" hidden="1">{#N/A,#N/A,FALSE,"3";#N/A,#N/A,FALSE,"5";#N/A,#N/A,FALSE,"6";#N/A,#N/A,FALSE,"8";#N/A,#N/A,FALSE,"10";#N/A,#N/A,FALSE,"13";#N/A,#N/A,FALSE,"14";#N/A,#N/A,FALSE,"15";#N/A,#N/A,FALSE,"16"}</definedName>
    <definedName name="dsgsdgfdsg" localSheetId="6" hidden="1">{#N/A,#N/A,FALSE,"3";#N/A,#N/A,FALSE,"5";#N/A,#N/A,FALSE,"6";#N/A,#N/A,FALSE,"8";#N/A,#N/A,FALSE,"10";#N/A,#N/A,FALSE,"13";#N/A,#N/A,FALSE,"14";#N/A,#N/A,FALSE,"15";#N/A,#N/A,FALSE,"16"}</definedName>
    <definedName name="dsgsdgfdsg" localSheetId="5" hidden="1">{#N/A,#N/A,FALSE,"3";#N/A,#N/A,FALSE,"5";#N/A,#N/A,FALSE,"6";#N/A,#N/A,FALSE,"8";#N/A,#N/A,FALSE,"10";#N/A,#N/A,FALSE,"13";#N/A,#N/A,FALSE,"14";#N/A,#N/A,FALSE,"15";#N/A,#N/A,FALSE,"16"}</definedName>
    <definedName name="dsgsdgfdsg" hidden="1">{#N/A,#N/A,FALSE,"3";#N/A,#N/A,FALSE,"5";#N/A,#N/A,FALSE,"6";#N/A,#N/A,FALSE,"8";#N/A,#N/A,FALSE,"10";#N/A,#N/A,FALSE,"13";#N/A,#N/A,FALSE,"14";#N/A,#N/A,FALSE,"15";#N/A,#N/A,FALSE,"16"}</definedName>
    <definedName name="E" localSheetId="1" hidden="1">{#N/A,#N/A,FALSE,"Aging Summary";#N/A,#N/A,FALSE,"Ratio Analysis";#N/A,#N/A,FALSE,"Test 120 Day Accts";#N/A,#N/A,FALSE,"Tickmarks"}</definedName>
    <definedName name="E" localSheetId="6" hidden="1">{#N/A,#N/A,FALSE,"Aging Summary";#N/A,#N/A,FALSE,"Ratio Analysis";#N/A,#N/A,FALSE,"Test 120 Day Accts";#N/A,#N/A,FALSE,"Tickmarks"}</definedName>
    <definedName name="E" localSheetId="5" hidden="1">{#N/A,#N/A,FALSE,"Aging Summary";#N/A,#N/A,FALSE,"Ratio Analysis";#N/A,#N/A,FALSE,"Test 120 Day Accts";#N/A,#N/A,FALSE,"Tickmarks"}</definedName>
    <definedName name="E" hidden="1">{#N/A,#N/A,FALSE,"Aging Summary";#N/A,#N/A,FALSE,"Ratio Analysis";#N/A,#N/A,FALSE,"Test 120 Day Accts";#N/A,#N/A,FALSE,"Tickmarks"}</definedName>
    <definedName name="ectrac" localSheetId="7">#REF!</definedName>
    <definedName name="ectrac" localSheetId="8">#REF!</definedName>
    <definedName name="ectrac" localSheetId="3">#REF!</definedName>
    <definedName name="ectrac" localSheetId="6">#REF!</definedName>
    <definedName name="ectrac" localSheetId="5">#REF!</definedName>
    <definedName name="ectrac" localSheetId="9">#REF!</definedName>
    <definedName name="ectrac">#REF!</definedName>
    <definedName name="ee" localSheetId="1" hidden="1">{#N/A,#N/A,TRUE,"Cover";#N/A,#N/A,TRUE,"Content";"Orders EMM",#N/A,TRUE,"Order Sales";"project EMM",#N/A,TRUE,"Project Control";"Cash EMM",#N/A,TRUE,"Cash Control";"KPI EMM",#N/A,TRUE,"KPI-EMM";"Empl EMM",#N/A,TRUE,"Employees"}</definedName>
    <definedName name="ee" localSheetId="6" hidden="1">{#N/A,#N/A,TRUE,"Cover";#N/A,#N/A,TRUE,"Content";"Orders EMM",#N/A,TRUE,"Order Sales";"project EMM",#N/A,TRUE,"Project Control";"Cash EMM",#N/A,TRUE,"Cash Control";"KPI EMM",#N/A,TRUE,"KPI-EMM";"Empl EMM",#N/A,TRUE,"Employees"}</definedName>
    <definedName name="ee" localSheetId="5" hidden="1">{#N/A,#N/A,TRUE,"Cover";#N/A,#N/A,TRUE,"Content";"Orders EMM",#N/A,TRUE,"Order Sales";"project EMM",#N/A,TRUE,"Project Control";"Cash EMM",#N/A,TRUE,"Cash Control";"KPI EMM",#N/A,TRUE,"KPI-EMM";"Empl EMM",#N/A,TRUE,"Employees"}</definedName>
    <definedName name="ee" hidden="1">{#N/A,#N/A,TRUE,"Cover";#N/A,#N/A,TRUE,"Content";"Orders EMM",#N/A,TRUE,"Order Sales";"project EMM",#N/A,TRUE,"Project Control";"Cash EMM",#N/A,TRUE,"Cash Control";"KPI EMM",#N/A,TRUE,"KPI-EMM";"Empl EMM",#N/A,TRUE,"Employees"}</definedName>
    <definedName name="egege" localSheetId="1" hidden="1">{#N/A,#N/A,FALSE,"3";#N/A,#N/A,FALSE,"5";#N/A,#N/A,FALSE,"6";#N/A,#N/A,FALSE,"8";#N/A,#N/A,FALSE,"10";#N/A,#N/A,FALSE,"13";#N/A,#N/A,FALSE,"14";#N/A,#N/A,FALSE,"15";#N/A,#N/A,FALSE,"16"}</definedName>
    <definedName name="egege" localSheetId="6" hidden="1">{#N/A,#N/A,FALSE,"3";#N/A,#N/A,FALSE,"5";#N/A,#N/A,FALSE,"6";#N/A,#N/A,FALSE,"8";#N/A,#N/A,FALSE,"10";#N/A,#N/A,FALSE,"13";#N/A,#N/A,FALSE,"14";#N/A,#N/A,FALSE,"15";#N/A,#N/A,FALSE,"16"}</definedName>
    <definedName name="egege" localSheetId="5" hidden="1">{#N/A,#N/A,FALSE,"3";#N/A,#N/A,FALSE,"5";#N/A,#N/A,FALSE,"6";#N/A,#N/A,FALSE,"8";#N/A,#N/A,FALSE,"10";#N/A,#N/A,FALSE,"13";#N/A,#N/A,FALSE,"14";#N/A,#N/A,FALSE,"15";#N/A,#N/A,FALSE,"16"}</definedName>
    <definedName name="egege" hidden="1">{#N/A,#N/A,FALSE,"3";#N/A,#N/A,FALSE,"5";#N/A,#N/A,FALSE,"6";#N/A,#N/A,FALSE,"8";#N/A,#N/A,FALSE,"10";#N/A,#N/A,FALSE,"13";#N/A,#N/A,FALSE,"14";#N/A,#N/A,FALSE,"15";#N/A,#N/A,FALSE,"16"}</definedName>
    <definedName name="egegge" localSheetId="1" hidden="1">{#N/A,#N/A,FALSE,"3";#N/A,#N/A,FALSE,"5";#N/A,#N/A,FALSE,"6";#N/A,#N/A,FALSE,"8";#N/A,#N/A,FALSE,"10";#N/A,#N/A,FALSE,"13";#N/A,#N/A,FALSE,"14";#N/A,#N/A,FALSE,"15";#N/A,#N/A,FALSE,"16"}</definedName>
    <definedName name="egegge" localSheetId="6" hidden="1">{#N/A,#N/A,FALSE,"3";#N/A,#N/A,FALSE,"5";#N/A,#N/A,FALSE,"6";#N/A,#N/A,FALSE,"8";#N/A,#N/A,FALSE,"10";#N/A,#N/A,FALSE,"13";#N/A,#N/A,FALSE,"14";#N/A,#N/A,FALSE,"15";#N/A,#N/A,FALSE,"16"}</definedName>
    <definedName name="egegge" localSheetId="5" hidden="1">{#N/A,#N/A,FALSE,"3";#N/A,#N/A,FALSE,"5";#N/A,#N/A,FALSE,"6";#N/A,#N/A,FALSE,"8";#N/A,#N/A,FALSE,"10";#N/A,#N/A,FALSE,"13";#N/A,#N/A,FALSE,"14";#N/A,#N/A,FALSE,"15";#N/A,#N/A,FALSE,"16"}</definedName>
    <definedName name="egegge" hidden="1">{#N/A,#N/A,FALSE,"3";#N/A,#N/A,FALSE,"5";#N/A,#N/A,FALSE,"6";#N/A,#N/A,FALSE,"8";#N/A,#N/A,FALSE,"10";#N/A,#N/A,FALSE,"13";#N/A,#N/A,FALSE,"14";#N/A,#N/A,FALSE,"15";#N/A,#N/A,FALSE,"16"}</definedName>
    <definedName name="egg" localSheetId="1" hidden="1">{#N/A,#N/A,FALSE,"3";#N/A,#N/A,FALSE,"5";#N/A,#N/A,FALSE,"6";#N/A,#N/A,FALSE,"8";#N/A,#N/A,FALSE,"10";#N/A,#N/A,FALSE,"13";#N/A,#N/A,FALSE,"14";#N/A,#N/A,FALSE,"15";#N/A,#N/A,FALSE,"16"}</definedName>
    <definedName name="egg" localSheetId="6" hidden="1">{#N/A,#N/A,FALSE,"3";#N/A,#N/A,FALSE,"5";#N/A,#N/A,FALSE,"6";#N/A,#N/A,FALSE,"8";#N/A,#N/A,FALSE,"10";#N/A,#N/A,FALSE,"13";#N/A,#N/A,FALSE,"14";#N/A,#N/A,FALSE,"15";#N/A,#N/A,FALSE,"16"}</definedName>
    <definedName name="egg" localSheetId="5" hidden="1">{#N/A,#N/A,FALSE,"3";#N/A,#N/A,FALSE,"5";#N/A,#N/A,FALSE,"6";#N/A,#N/A,FALSE,"8";#N/A,#N/A,FALSE,"10";#N/A,#N/A,FALSE,"13";#N/A,#N/A,FALSE,"14";#N/A,#N/A,FALSE,"15";#N/A,#N/A,FALSE,"16"}</definedName>
    <definedName name="egg" hidden="1">{#N/A,#N/A,FALSE,"3";#N/A,#N/A,FALSE,"5";#N/A,#N/A,FALSE,"6";#N/A,#N/A,FALSE,"8";#N/A,#N/A,FALSE,"10";#N/A,#N/A,FALSE,"13";#N/A,#N/A,FALSE,"14";#N/A,#N/A,FALSE,"15";#N/A,#N/A,FALSE,"16"}</definedName>
    <definedName name="eggseg" localSheetId="1" hidden="1">{#N/A,#N/A,FALSE,"3";#N/A,#N/A,FALSE,"5";#N/A,#N/A,FALSE,"6";#N/A,#N/A,FALSE,"8";#N/A,#N/A,FALSE,"10";#N/A,#N/A,FALSE,"13";#N/A,#N/A,FALSE,"14";#N/A,#N/A,FALSE,"15";#N/A,#N/A,FALSE,"16"}</definedName>
    <definedName name="eggseg" localSheetId="6" hidden="1">{#N/A,#N/A,FALSE,"3";#N/A,#N/A,FALSE,"5";#N/A,#N/A,FALSE,"6";#N/A,#N/A,FALSE,"8";#N/A,#N/A,FALSE,"10";#N/A,#N/A,FALSE,"13";#N/A,#N/A,FALSE,"14";#N/A,#N/A,FALSE,"15";#N/A,#N/A,FALSE,"16"}</definedName>
    <definedName name="eggseg" localSheetId="5" hidden="1">{#N/A,#N/A,FALSE,"3";#N/A,#N/A,FALSE,"5";#N/A,#N/A,FALSE,"6";#N/A,#N/A,FALSE,"8";#N/A,#N/A,FALSE,"10";#N/A,#N/A,FALSE,"13";#N/A,#N/A,FALSE,"14";#N/A,#N/A,FALSE,"15";#N/A,#N/A,FALSE,"16"}</definedName>
    <definedName name="eggseg" hidden="1">{#N/A,#N/A,FALSE,"3";#N/A,#N/A,FALSE,"5";#N/A,#N/A,FALSE,"6";#N/A,#N/A,FALSE,"8";#N/A,#N/A,FALSE,"10";#N/A,#N/A,FALSE,"13";#N/A,#N/A,FALSE,"14";#N/A,#N/A,FALSE,"15";#N/A,#N/A,FALSE,"16"}</definedName>
    <definedName name="eghegehhe" localSheetId="1" hidden="1">{#N/A,#N/A,FALSE,"3";#N/A,#N/A,FALSE,"5";#N/A,#N/A,FALSE,"6";#N/A,#N/A,FALSE,"8";#N/A,#N/A,FALSE,"10";#N/A,#N/A,FALSE,"13";#N/A,#N/A,FALSE,"14";#N/A,#N/A,FALSE,"15";#N/A,#N/A,FALSE,"16"}</definedName>
    <definedName name="eghegehhe" localSheetId="6" hidden="1">{#N/A,#N/A,FALSE,"3";#N/A,#N/A,FALSE,"5";#N/A,#N/A,FALSE,"6";#N/A,#N/A,FALSE,"8";#N/A,#N/A,FALSE,"10";#N/A,#N/A,FALSE,"13";#N/A,#N/A,FALSE,"14";#N/A,#N/A,FALSE,"15";#N/A,#N/A,FALSE,"16"}</definedName>
    <definedName name="eghegehhe" localSheetId="5" hidden="1">{#N/A,#N/A,FALSE,"3";#N/A,#N/A,FALSE,"5";#N/A,#N/A,FALSE,"6";#N/A,#N/A,FALSE,"8";#N/A,#N/A,FALSE,"10";#N/A,#N/A,FALSE,"13";#N/A,#N/A,FALSE,"14";#N/A,#N/A,FALSE,"15";#N/A,#N/A,FALSE,"16"}</definedName>
    <definedName name="eghegehhe" hidden="1">{#N/A,#N/A,FALSE,"3";#N/A,#N/A,FALSE,"5";#N/A,#N/A,FALSE,"6";#N/A,#N/A,FALSE,"8";#N/A,#N/A,FALSE,"10";#N/A,#N/A,FALSE,"13";#N/A,#N/A,FALSE,"14";#N/A,#N/A,FALSE,"15";#N/A,#N/A,FALSE,"16"}</definedName>
    <definedName name="EMM" localSheetId="1" hidden="1">{#N/A,#N/A,TRUE,"Cover";#N/A,#N/A,TRUE,"Content";"Orders EMM",#N/A,TRUE,"Order Sales";"project EMM",#N/A,TRUE,"Project Control";"Cash EMM",#N/A,TRUE,"Cash Control";"KPI EMM",#N/A,TRUE,"KPI-EMM";"Empl EMM",#N/A,TRUE,"Employees"}</definedName>
    <definedName name="EMM" localSheetId="6" hidden="1">{#N/A,#N/A,TRUE,"Cover";#N/A,#N/A,TRUE,"Content";"Orders EMM",#N/A,TRUE,"Order Sales";"project EMM",#N/A,TRUE,"Project Control";"Cash EMM",#N/A,TRUE,"Cash Control";"KPI EMM",#N/A,TRUE,"KPI-EMM";"Empl EMM",#N/A,TRUE,"Employees"}</definedName>
    <definedName name="EMM" localSheetId="5" hidden="1">{#N/A,#N/A,TRUE,"Cover";#N/A,#N/A,TRUE,"Content";"Orders EMM",#N/A,TRUE,"Order Sales";"project EMM",#N/A,TRUE,"Project Control";"Cash EMM",#N/A,TRUE,"Cash Control";"KPI EMM",#N/A,TRUE,"KPI-EMM";"Empl EMM",#N/A,TRUE,"Employees"}</definedName>
    <definedName name="EMM" hidden="1">{#N/A,#N/A,TRUE,"Cover";#N/A,#N/A,TRUE,"Content";"Orders EMM",#N/A,TRUE,"Order Sales";"project EMM",#N/A,TRUE,"Project Control";"Cash EMM",#N/A,TRUE,"Cash Control";"KPI EMM",#N/A,TRUE,"KPI-EMM";"Empl EMM",#N/A,TRUE,"Employees"}</definedName>
    <definedName name="erer" localSheetId="1" hidden="1">{#N/A,#N/A,FALSE,"3";#N/A,#N/A,FALSE,"5";#N/A,#N/A,FALSE,"6";#N/A,#N/A,FALSE,"8";#N/A,#N/A,FALSE,"10";#N/A,#N/A,FALSE,"13";#N/A,#N/A,FALSE,"14";#N/A,#N/A,FALSE,"15";#N/A,#N/A,FALSE,"16"}</definedName>
    <definedName name="erer" localSheetId="6" hidden="1">{#N/A,#N/A,FALSE,"3";#N/A,#N/A,FALSE,"5";#N/A,#N/A,FALSE,"6";#N/A,#N/A,FALSE,"8";#N/A,#N/A,FALSE,"10";#N/A,#N/A,FALSE,"13";#N/A,#N/A,FALSE,"14";#N/A,#N/A,FALSE,"15";#N/A,#N/A,FALSE,"16"}</definedName>
    <definedName name="erer" localSheetId="5" hidden="1">{#N/A,#N/A,FALSE,"3";#N/A,#N/A,FALSE,"5";#N/A,#N/A,FALSE,"6";#N/A,#N/A,FALSE,"8";#N/A,#N/A,FALSE,"10";#N/A,#N/A,FALSE,"13";#N/A,#N/A,FALSE,"14";#N/A,#N/A,FALSE,"15";#N/A,#N/A,FALSE,"16"}</definedName>
    <definedName name="erer" hidden="1">{#N/A,#N/A,FALSE,"3";#N/A,#N/A,FALSE,"5";#N/A,#N/A,FALSE,"6";#N/A,#N/A,FALSE,"8";#N/A,#N/A,FALSE,"10";#N/A,#N/A,FALSE,"13";#N/A,#N/A,FALSE,"14";#N/A,#N/A,FALSE,"15";#N/A,#N/A,FALSE,"16"}</definedName>
    <definedName name="esge" localSheetId="1" hidden="1">{#N/A,#N/A,FALSE,"3";#N/A,#N/A,FALSE,"5";#N/A,#N/A,FALSE,"6";#N/A,#N/A,FALSE,"8";#N/A,#N/A,FALSE,"10";#N/A,#N/A,FALSE,"13";#N/A,#N/A,FALSE,"14";#N/A,#N/A,FALSE,"15";#N/A,#N/A,FALSE,"16"}</definedName>
    <definedName name="esge" localSheetId="6" hidden="1">{#N/A,#N/A,FALSE,"3";#N/A,#N/A,FALSE,"5";#N/A,#N/A,FALSE,"6";#N/A,#N/A,FALSE,"8";#N/A,#N/A,FALSE,"10";#N/A,#N/A,FALSE,"13";#N/A,#N/A,FALSE,"14";#N/A,#N/A,FALSE,"15";#N/A,#N/A,FALSE,"16"}</definedName>
    <definedName name="esge" localSheetId="5" hidden="1">{#N/A,#N/A,FALSE,"3";#N/A,#N/A,FALSE,"5";#N/A,#N/A,FALSE,"6";#N/A,#N/A,FALSE,"8";#N/A,#N/A,FALSE,"10";#N/A,#N/A,FALSE,"13";#N/A,#N/A,FALSE,"14";#N/A,#N/A,FALSE,"15";#N/A,#N/A,FALSE,"16"}</definedName>
    <definedName name="esge" hidden="1">{#N/A,#N/A,FALSE,"3";#N/A,#N/A,FALSE,"5";#N/A,#N/A,FALSE,"6";#N/A,#N/A,FALSE,"8";#N/A,#N/A,FALSE,"10";#N/A,#N/A,FALSE,"13";#N/A,#N/A,FALSE,"14";#N/A,#N/A,FALSE,"15";#N/A,#N/A,FALSE,"16"}</definedName>
    <definedName name="_xlnm.Extract" localSheetId="7">#REF!</definedName>
    <definedName name="_xlnm.Extract" localSheetId="8">#REF!</definedName>
    <definedName name="_xlnm.Extract" localSheetId="3">#REF!</definedName>
    <definedName name="_xlnm.Extract" localSheetId="6">#REF!</definedName>
    <definedName name="_xlnm.Extract" localSheetId="5">#REF!</definedName>
    <definedName name="_xlnm.Extract" localSheetId="9">#REF!</definedName>
    <definedName name="_xlnm.Extract">#REF!</definedName>
    <definedName name="Extract1" localSheetId="7">#REF!</definedName>
    <definedName name="Extract1" localSheetId="8">#REF!</definedName>
    <definedName name="Extract1" localSheetId="3">#REF!</definedName>
    <definedName name="Extract1" localSheetId="6">#REF!</definedName>
    <definedName name="Extract1" localSheetId="5">#REF!</definedName>
    <definedName name="Extract1" localSheetId="9">#REF!</definedName>
    <definedName name="Extract1">#REF!</definedName>
    <definedName name="faasfas" localSheetId="1" hidden="1">{#N/A,#N/A,FALSE,"3";#N/A,#N/A,FALSE,"5";#N/A,#N/A,FALSE,"6";#N/A,#N/A,FALSE,"8";#N/A,#N/A,FALSE,"10";#N/A,#N/A,FALSE,"13";#N/A,#N/A,FALSE,"14";#N/A,#N/A,FALSE,"15";#N/A,#N/A,FALSE,"16"}</definedName>
    <definedName name="faasfas" localSheetId="6" hidden="1">{#N/A,#N/A,FALSE,"3";#N/A,#N/A,FALSE,"5";#N/A,#N/A,FALSE,"6";#N/A,#N/A,FALSE,"8";#N/A,#N/A,FALSE,"10";#N/A,#N/A,FALSE,"13";#N/A,#N/A,FALSE,"14";#N/A,#N/A,FALSE,"15";#N/A,#N/A,FALSE,"16"}</definedName>
    <definedName name="faasfas" localSheetId="5" hidden="1">{#N/A,#N/A,FALSE,"3";#N/A,#N/A,FALSE,"5";#N/A,#N/A,FALSE,"6";#N/A,#N/A,FALSE,"8";#N/A,#N/A,FALSE,"10";#N/A,#N/A,FALSE,"13";#N/A,#N/A,FALSE,"14";#N/A,#N/A,FALSE,"15";#N/A,#N/A,FALSE,"16"}</definedName>
    <definedName name="faasfas" hidden="1">{#N/A,#N/A,FALSE,"3";#N/A,#N/A,FALSE,"5";#N/A,#N/A,FALSE,"6";#N/A,#N/A,FALSE,"8";#N/A,#N/A,FALSE,"10";#N/A,#N/A,FALSE,"13";#N/A,#N/A,FALSE,"14";#N/A,#N/A,FALSE,"15";#N/A,#N/A,FALSE,"16"}</definedName>
    <definedName name="fasf" localSheetId="1" hidden="1">{#N/A,#N/A,FALSE,"3";#N/A,#N/A,FALSE,"5";#N/A,#N/A,FALSE,"6";#N/A,#N/A,FALSE,"8";#N/A,#N/A,FALSE,"10";#N/A,#N/A,FALSE,"13";#N/A,#N/A,FALSE,"14";#N/A,#N/A,FALSE,"15";#N/A,#N/A,FALSE,"16"}</definedName>
    <definedName name="fasf" localSheetId="6" hidden="1">{#N/A,#N/A,FALSE,"3";#N/A,#N/A,FALSE,"5";#N/A,#N/A,FALSE,"6";#N/A,#N/A,FALSE,"8";#N/A,#N/A,FALSE,"10";#N/A,#N/A,FALSE,"13";#N/A,#N/A,FALSE,"14";#N/A,#N/A,FALSE,"15";#N/A,#N/A,FALSE,"16"}</definedName>
    <definedName name="fasf" localSheetId="5" hidden="1">{#N/A,#N/A,FALSE,"3";#N/A,#N/A,FALSE,"5";#N/A,#N/A,FALSE,"6";#N/A,#N/A,FALSE,"8";#N/A,#N/A,FALSE,"10";#N/A,#N/A,FALSE,"13";#N/A,#N/A,FALSE,"14";#N/A,#N/A,FALSE,"15";#N/A,#N/A,FALSE,"16"}</definedName>
    <definedName name="fasf" hidden="1">{#N/A,#N/A,FALSE,"3";#N/A,#N/A,FALSE,"5";#N/A,#N/A,FALSE,"6";#N/A,#N/A,FALSE,"8";#N/A,#N/A,FALSE,"10";#N/A,#N/A,FALSE,"13";#N/A,#N/A,FALSE,"14";#N/A,#N/A,FALSE,"15";#N/A,#N/A,FALSE,"16"}</definedName>
    <definedName name="fdf" localSheetId="1" hidden="1">{#N/A,#N/A,FALSE,"3";#N/A,#N/A,FALSE,"5";#N/A,#N/A,FALSE,"6";#N/A,#N/A,FALSE,"8";#N/A,#N/A,FALSE,"10";#N/A,#N/A,FALSE,"13";#N/A,#N/A,FALSE,"14";#N/A,#N/A,FALSE,"15";#N/A,#N/A,FALSE,"16"}</definedName>
    <definedName name="fdf" localSheetId="6" hidden="1">{#N/A,#N/A,FALSE,"3";#N/A,#N/A,FALSE,"5";#N/A,#N/A,FALSE,"6";#N/A,#N/A,FALSE,"8";#N/A,#N/A,FALSE,"10";#N/A,#N/A,FALSE,"13";#N/A,#N/A,FALSE,"14";#N/A,#N/A,FALSE,"15";#N/A,#N/A,FALSE,"16"}</definedName>
    <definedName name="fdf" localSheetId="5" hidden="1">{#N/A,#N/A,FALSE,"3";#N/A,#N/A,FALSE,"5";#N/A,#N/A,FALSE,"6";#N/A,#N/A,FALSE,"8";#N/A,#N/A,FALSE,"10";#N/A,#N/A,FALSE,"13";#N/A,#N/A,FALSE,"14";#N/A,#N/A,FALSE,"15";#N/A,#N/A,FALSE,"16"}</definedName>
    <definedName name="fdf" hidden="1">{#N/A,#N/A,FALSE,"3";#N/A,#N/A,FALSE,"5";#N/A,#N/A,FALSE,"6";#N/A,#N/A,FALSE,"8";#N/A,#N/A,FALSE,"10";#N/A,#N/A,FALSE,"13";#N/A,#N/A,FALSE,"14";#N/A,#N/A,FALSE,"15";#N/A,#N/A,FALSE,"16"}</definedName>
    <definedName name="fdhdfhfdhdfh" localSheetId="1" hidden="1">{#N/A,#N/A,FALSE,"3";#N/A,#N/A,FALSE,"5";#N/A,#N/A,FALSE,"6";#N/A,#N/A,FALSE,"8";#N/A,#N/A,FALSE,"10";#N/A,#N/A,FALSE,"13";#N/A,#N/A,FALSE,"14";#N/A,#N/A,FALSE,"15";#N/A,#N/A,FALSE,"16"}</definedName>
    <definedName name="fdhdfhfdhdfh" localSheetId="6" hidden="1">{#N/A,#N/A,FALSE,"3";#N/A,#N/A,FALSE,"5";#N/A,#N/A,FALSE,"6";#N/A,#N/A,FALSE,"8";#N/A,#N/A,FALSE,"10";#N/A,#N/A,FALSE,"13";#N/A,#N/A,FALSE,"14";#N/A,#N/A,FALSE,"15";#N/A,#N/A,FALSE,"16"}</definedName>
    <definedName name="fdhdfhfdhdfh" localSheetId="5" hidden="1">{#N/A,#N/A,FALSE,"3";#N/A,#N/A,FALSE,"5";#N/A,#N/A,FALSE,"6";#N/A,#N/A,FALSE,"8";#N/A,#N/A,FALSE,"10";#N/A,#N/A,FALSE,"13";#N/A,#N/A,FALSE,"14";#N/A,#N/A,FALSE,"15";#N/A,#N/A,FALSE,"16"}</definedName>
    <definedName name="fdhdfhfdhdfh" hidden="1">{#N/A,#N/A,FALSE,"3";#N/A,#N/A,FALSE,"5";#N/A,#N/A,FALSE,"6";#N/A,#N/A,FALSE,"8";#N/A,#N/A,FALSE,"10";#N/A,#N/A,FALSE,"13";#N/A,#N/A,FALSE,"14";#N/A,#N/A,FALSE,"15";#N/A,#N/A,FALSE,"16"}</definedName>
    <definedName name="fdhgfdh" localSheetId="1" hidden="1">{#N/A,#N/A,FALSE,"3";#N/A,#N/A,FALSE,"5";#N/A,#N/A,FALSE,"6";#N/A,#N/A,FALSE,"8";#N/A,#N/A,FALSE,"10";#N/A,#N/A,FALSE,"13";#N/A,#N/A,FALSE,"14";#N/A,#N/A,FALSE,"15";#N/A,#N/A,FALSE,"16"}</definedName>
    <definedName name="fdhgfdh" localSheetId="6" hidden="1">{#N/A,#N/A,FALSE,"3";#N/A,#N/A,FALSE,"5";#N/A,#N/A,FALSE,"6";#N/A,#N/A,FALSE,"8";#N/A,#N/A,FALSE,"10";#N/A,#N/A,FALSE,"13";#N/A,#N/A,FALSE,"14";#N/A,#N/A,FALSE,"15";#N/A,#N/A,FALSE,"16"}</definedName>
    <definedName name="fdhgfdh" localSheetId="5" hidden="1">{#N/A,#N/A,FALSE,"3";#N/A,#N/A,FALSE,"5";#N/A,#N/A,FALSE,"6";#N/A,#N/A,FALSE,"8";#N/A,#N/A,FALSE,"10";#N/A,#N/A,FALSE,"13";#N/A,#N/A,FALSE,"14";#N/A,#N/A,FALSE,"15";#N/A,#N/A,FALSE,"16"}</definedName>
    <definedName name="fdhgfdh" hidden="1">{#N/A,#N/A,FALSE,"3";#N/A,#N/A,FALSE,"5";#N/A,#N/A,FALSE,"6";#N/A,#N/A,FALSE,"8";#N/A,#N/A,FALSE,"10";#N/A,#N/A,FALSE,"13";#N/A,#N/A,FALSE,"14";#N/A,#N/A,FALSE,"15";#N/A,#N/A,FALSE,"16"}</definedName>
    <definedName name="ff" localSheetId="7">#REF!</definedName>
    <definedName name="ff" localSheetId="8">#REF!</definedName>
    <definedName name="ff" localSheetId="3">#REF!</definedName>
    <definedName name="ff" localSheetId="6">#REF!</definedName>
    <definedName name="ff" localSheetId="5">#REF!</definedName>
    <definedName name="ff" localSheetId="9">#REF!</definedName>
    <definedName name="ff">#REF!</definedName>
    <definedName name="ffffff" localSheetId="1" hidden="1">{#N/A,#N/A,FALSE,"3";#N/A,#N/A,FALSE,"5";#N/A,#N/A,FALSE,"6";#N/A,#N/A,FALSE,"8";#N/A,#N/A,FALSE,"10";#N/A,#N/A,FALSE,"13";#N/A,#N/A,FALSE,"14";#N/A,#N/A,FALSE,"15";#N/A,#N/A,FALSE,"16"}</definedName>
    <definedName name="ffffff" localSheetId="6" hidden="1">{#N/A,#N/A,FALSE,"3";#N/A,#N/A,FALSE,"5";#N/A,#N/A,FALSE,"6";#N/A,#N/A,FALSE,"8";#N/A,#N/A,FALSE,"10";#N/A,#N/A,FALSE,"13";#N/A,#N/A,FALSE,"14";#N/A,#N/A,FALSE,"15";#N/A,#N/A,FALSE,"16"}</definedName>
    <definedName name="ffffff" localSheetId="5" hidden="1">{#N/A,#N/A,FALSE,"3";#N/A,#N/A,FALSE,"5";#N/A,#N/A,FALSE,"6";#N/A,#N/A,FALSE,"8";#N/A,#N/A,FALSE,"10";#N/A,#N/A,FALSE,"13";#N/A,#N/A,FALSE,"14";#N/A,#N/A,FALSE,"15";#N/A,#N/A,FALSE,"16"}</definedName>
    <definedName name="ffffff" hidden="1">{#N/A,#N/A,FALSE,"3";#N/A,#N/A,FALSE,"5";#N/A,#N/A,FALSE,"6";#N/A,#N/A,FALSE,"8";#N/A,#N/A,FALSE,"10";#N/A,#N/A,FALSE,"13";#N/A,#N/A,FALSE,"14";#N/A,#N/A,FALSE,"15";#N/A,#N/A,FALSE,"16"}</definedName>
    <definedName name="ffffffff" localSheetId="1" hidden="1">{#N/A,#N/A,FALSE,"3";#N/A,#N/A,FALSE,"5";#N/A,#N/A,FALSE,"6";#N/A,#N/A,FALSE,"8";#N/A,#N/A,FALSE,"10";#N/A,#N/A,FALSE,"13";#N/A,#N/A,FALSE,"14";#N/A,#N/A,FALSE,"15";#N/A,#N/A,FALSE,"16"}</definedName>
    <definedName name="ffffffff" localSheetId="6" hidden="1">{#N/A,#N/A,FALSE,"3";#N/A,#N/A,FALSE,"5";#N/A,#N/A,FALSE,"6";#N/A,#N/A,FALSE,"8";#N/A,#N/A,FALSE,"10";#N/A,#N/A,FALSE,"13";#N/A,#N/A,FALSE,"14";#N/A,#N/A,FALSE,"15";#N/A,#N/A,FALSE,"16"}</definedName>
    <definedName name="ffffffff" localSheetId="5" hidden="1">{#N/A,#N/A,FALSE,"3";#N/A,#N/A,FALSE,"5";#N/A,#N/A,FALSE,"6";#N/A,#N/A,FALSE,"8";#N/A,#N/A,FALSE,"10";#N/A,#N/A,FALSE,"13";#N/A,#N/A,FALSE,"14";#N/A,#N/A,FALSE,"15";#N/A,#N/A,FALSE,"16"}</definedName>
    <definedName name="ffffffff" hidden="1">{#N/A,#N/A,FALSE,"3";#N/A,#N/A,FALSE,"5";#N/A,#N/A,FALSE,"6";#N/A,#N/A,FALSE,"8";#N/A,#N/A,FALSE,"10";#N/A,#N/A,FALSE,"13";#N/A,#N/A,FALSE,"14";#N/A,#N/A,FALSE,"15";#N/A,#N/A,FALSE,"16"}</definedName>
    <definedName name="fffffffff" localSheetId="1" hidden="1">{#N/A,#N/A,FALSE,"3";#N/A,#N/A,FALSE,"5";#N/A,#N/A,FALSE,"6";#N/A,#N/A,FALSE,"8";#N/A,#N/A,FALSE,"10";#N/A,#N/A,FALSE,"13";#N/A,#N/A,FALSE,"14";#N/A,#N/A,FALSE,"15";#N/A,#N/A,FALSE,"16"}</definedName>
    <definedName name="fffffffff" localSheetId="6" hidden="1">{#N/A,#N/A,FALSE,"3";#N/A,#N/A,FALSE,"5";#N/A,#N/A,FALSE,"6";#N/A,#N/A,FALSE,"8";#N/A,#N/A,FALSE,"10";#N/A,#N/A,FALSE,"13";#N/A,#N/A,FALSE,"14";#N/A,#N/A,FALSE,"15";#N/A,#N/A,FALSE,"16"}</definedName>
    <definedName name="fffffffff" localSheetId="5" hidden="1">{#N/A,#N/A,FALSE,"3";#N/A,#N/A,FALSE,"5";#N/A,#N/A,FALSE,"6";#N/A,#N/A,FALSE,"8";#N/A,#N/A,FALSE,"10";#N/A,#N/A,FALSE,"13";#N/A,#N/A,FALSE,"14";#N/A,#N/A,FALSE,"15";#N/A,#N/A,FALSE,"16"}</definedName>
    <definedName name="fffffffff" hidden="1">{#N/A,#N/A,FALSE,"3";#N/A,#N/A,FALSE,"5";#N/A,#N/A,FALSE,"6";#N/A,#N/A,FALSE,"8";#N/A,#N/A,FALSE,"10";#N/A,#N/A,FALSE,"13";#N/A,#N/A,FALSE,"14";#N/A,#N/A,FALSE,"15";#N/A,#N/A,FALSE,"16"}</definedName>
    <definedName name="ffffffffff" localSheetId="1" hidden="1">{#N/A,#N/A,FALSE,"3";#N/A,#N/A,FALSE,"5";#N/A,#N/A,FALSE,"6";#N/A,#N/A,FALSE,"8";#N/A,#N/A,FALSE,"10";#N/A,#N/A,FALSE,"13";#N/A,#N/A,FALSE,"14";#N/A,#N/A,FALSE,"15";#N/A,#N/A,FALSE,"16"}</definedName>
    <definedName name="ffffffffff" localSheetId="6" hidden="1">{#N/A,#N/A,FALSE,"3";#N/A,#N/A,FALSE,"5";#N/A,#N/A,FALSE,"6";#N/A,#N/A,FALSE,"8";#N/A,#N/A,FALSE,"10";#N/A,#N/A,FALSE,"13";#N/A,#N/A,FALSE,"14";#N/A,#N/A,FALSE,"15";#N/A,#N/A,FALSE,"16"}</definedName>
    <definedName name="ffffffffff" localSheetId="5" hidden="1">{#N/A,#N/A,FALSE,"3";#N/A,#N/A,FALSE,"5";#N/A,#N/A,FALSE,"6";#N/A,#N/A,FALSE,"8";#N/A,#N/A,FALSE,"10";#N/A,#N/A,FALSE,"13";#N/A,#N/A,FALSE,"14";#N/A,#N/A,FALSE,"15";#N/A,#N/A,FALSE,"16"}</definedName>
    <definedName name="ffffffffff" hidden="1">{#N/A,#N/A,FALSE,"3";#N/A,#N/A,FALSE,"5";#N/A,#N/A,FALSE,"6";#N/A,#N/A,FALSE,"8";#N/A,#N/A,FALSE,"10";#N/A,#N/A,FALSE,"13";#N/A,#N/A,FALSE,"14";#N/A,#N/A,FALSE,"15";#N/A,#N/A,FALSE,"16"}</definedName>
    <definedName name="fffffffffff" localSheetId="1" hidden="1">{#N/A,#N/A,FALSE,"3";#N/A,#N/A,FALSE,"5";#N/A,#N/A,FALSE,"6";#N/A,#N/A,FALSE,"8";#N/A,#N/A,FALSE,"10";#N/A,#N/A,FALSE,"13";#N/A,#N/A,FALSE,"14";#N/A,#N/A,FALSE,"15";#N/A,#N/A,FALSE,"16"}</definedName>
    <definedName name="fffffffffff" localSheetId="6" hidden="1">{#N/A,#N/A,FALSE,"3";#N/A,#N/A,FALSE,"5";#N/A,#N/A,FALSE,"6";#N/A,#N/A,FALSE,"8";#N/A,#N/A,FALSE,"10";#N/A,#N/A,FALSE,"13";#N/A,#N/A,FALSE,"14";#N/A,#N/A,FALSE,"15";#N/A,#N/A,FALSE,"16"}</definedName>
    <definedName name="fffffffffff" localSheetId="5" hidden="1">{#N/A,#N/A,FALSE,"3";#N/A,#N/A,FALSE,"5";#N/A,#N/A,FALSE,"6";#N/A,#N/A,FALSE,"8";#N/A,#N/A,FALSE,"10";#N/A,#N/A,FALSE,"13";#N/A,#N/A,FALSE,"14";#N/A,#N/A,FALSE,"15";#N/A,#N/A,FALSE,"16"}</definedName>
    <definedName name="fffffffffff" hidden="1">{#N/A,#N/A,FALSE,"3";#N/A,#N/A,FALSE,"5";#N/A,#N/A,FALSE,"6";#N/A,#N/A,FALSE,"8";#N/A,#N/A,FALSE,"10";#N/A,#N/A,FALSE,"13";#N/A,#N/A,FALSE,"14";#N/A,#N/A,FALSE,"15";#N/A,#N/A,FALSE,"16"}</definedName>
    <definedName name="fg" localSheetId="1" hidden="1">{#N/A,#N/A,FALSE,"3";#N/A,#N/A,FALSE,"5";#N/A,#N/A,FALSE,"6";#N/A,#N/A,FALSE,"8";#N/A,#N/A,FALSE,"10";#N/A,#N/A,FALSE,"13";#N/A,#N/A,FALSE,"14";#N/A,#N/A,FALSE,"15";#N/A,#N/A,FALSE,"16"}</definedName>
    <definedName name="fg" localSheetId="6" hidden="1">{#N/A,#N/A,FALSE,"3";#N/A,#N/A,FALSE,"5";#N/A,#N/A,FALSE,"6";#N/A,#N/A,FALSE,"8";#N/A,#N/A,FALSE,"10";#N/A,#N/A,FALSE,"13";#N/A,#N/A,FALSE,"14";#N/A,#N/A,FALSE,"15";#N/A,#N/A,FALSE,"16"}</definedName>
    <definedName name="fg" localSheetId="5" hidden="1">{#N/A,#N/A,FALSE,"3";#N/A,#N/A,FALSE,"5";#N/A,#N/A,FALSE,"6";#N/A,#N/A,FALSE,"8";#N/A,#N/A,FALSE,"10";#N/A,#N/A,FALSE,"13";#N/A,#N/A,FALSE,"14";#N/A,#N/A,FALSE,"15";#N/A,#N/A,FALSE,"16"}</definedName>
    <definedName name="fg" hidden="1">{#N/A,#N/A,FALSE,"3";#N/A,#N/A,FALSE,"5";#N/A,#N/A,FALSE,"6";#N/A,#N/A,FALSE,"8";#N/A,#N/A,FALSE,"10";#N/A,#N/A,FALSE,"13";#N/A,#N/A,FALSE,"14";#N/A,#N/A,FALSE,"15";#N/A,#N/A,FALSE,"16"}</definedName>
    <definedName name="fgdsgdsg" localSheetId="1" hidden="1">{#N/A,#N/A,FALSE,"3";#N/A,#N/A,FALSE,"5";#N/A,#N/A,FALSE,"6";#N/A,#N/A,FALSE,"8";#N/A,#N/A,FALSE,"10";#N/A,#N/A,FALSE,"13";#N/A,#N/A,FALSE,"14";#N/A,#N/A,FALSE,"15";#N/A,#N/A,FALSE,"16"}</definedName>
    <definedName name="fgdsgdsg" localSheetId="6" hidden="1">{#N/A,#N/A,FALSE,"3";#N/A,#N/A,FALSE,"5";#N/A,#N/A,FALSE,"6";#N/A,#N/A,FALSE,"8";#N/A,#N/A,FALSE,"10";#N/A,#N/A,FALSE,"13";#N/A,#N/A,FALSE,"14";#N/A,#N/A,FALSE,"15";#N/A,#N/A,FALSE,"16"}</definedName>
    <definedName name="fgdsgdsg" localSheetId="5" hidden="1">{#N/A,#N/A,FALSE,"3";#N/A,#N/A,FALSE,"5";#N/A,#N/A,FALSE,"6";#N/A,#N/A,FALSE,"8";#N/A,#N/A,FALSE,"10";#N/A,#N/A,FALSE,"13";#N/A,#N/A,FALSE,"14";#N/A,#N/A,FALSE,"15";#N/A,#N/A,FALSE,"16"}</definedName>
    <definedName name="fgdsgdsg" hidden="1">{#N/A,#N/A,FALSE,"3";#N/A,#N/A,FALSE,"5";#N/A,#N/A,FALSE,"6";#N/A,#N/A,FALSE,"8";#N/A,#N/A,FALSE,"10";#N/A,#N/A,FALSE,"13";#N/A,#N/A,FALSE,"14";#N/A,#N/A,FALSE,"15";#N/A,#N/A,FALSE,"16"}</definedName>
    <definedName name="fghdfgdfg" localSheetId="1" hidden="1">{#N/A,#N/A,FALSE,"3";#N/A,#N/A,FALSE,"5";#N/A,#N/A,FALSE,"6";#N/A,#N/A,FALSE,"8";#N/A,#N/A,FALSE,"10";#N/A,#N/A,FALSE,"13";#N/A,#N/A,FALSE,"14";#N/A,#N/A,FALSE,"15";#N/A,#N/A,FALSE,"16"}</definedName>
    <definedName name="fghdfgdfg" localSheetId="6" hidden="1">{#N/A,#N/A,FALSE,"3";#N/A,#N/A,FALSE,"5";#N/A,#N/A,FALSE,"6";#N/A,#N/A,FALSE,"8";#N/A,#N/A,FALSE,"10";#N/A,#N/A,FALSE,"13";#N/A,#N/A,FALSE,"14";#N/A,#N/A,FALSE,"15";#N/A,#N/A,FALSE,"16"}</definedName>
    <definedName name="fghdfgdfg" localSheetId="5" hidden="1">{#N/A,#N/A,FALSE,"3";#N/A,#N/A,FALSE,"5";#N/A,#N/A,FALSE,"6";#N/A,#N/A,FALSE,"8";#N/A,#N/A,FALSE,"10";#N/A,#N/A,FALSE,"13";#N/A,#N/A,FALSE,"14";#N/A,#N/A,FALSE,"15";#N/A,#N/A,FALSE,"16"}</definedName>
    <definedName name="fghdfgdfg" hidden="1">{#N/A,#N/A,FALSE,"3";#N/A,#N/A,FALSE,"5";#N/A,#N/A,FALSE,"6";#N/A,#N/A,FALSE,"8";#N/A,#N/A,FALSE,"10";#N/A,#N/A,FALSE,"13";#N/A,#N/A,FALSE,"14";#N/A,#N/A,FALSE,"15";#N/A,#N/A,FALSE,"16"}</definedName>
    <definedName name="fh" localSheetId="1" hidden="1">{#N/A,#N/A,FALSE,"3";#N/A,#N/A,FALSE,"5";#N/A,#N/A,FALSE,"6";#N/A,#N/A,FALSE,"8";#N/A,#N/A,FALSE,"10";#N/A,#N/A,FALSE,"13";#N/A,#N/A,FALSE,"14";#N/A,#N/A,FALSE,"15";#N/A,#N/A,FALSE,"16"}</definedName>
    <definedName name="fh" localSheetId="6" hidden="1">{#N/A,#N/A,FALSE,"3";#N/A,#N/A,FALSE,"5";#N/A,#N/A,FALSE,"6";#N/A,#N/A,FALSE,"8";#N/A,#N/A,FALSE,"10";#N/A,#N/A,FALSE,"13";#N/A,#N/A,FALSE,"14";#N/A,#N/A,FALSE,"15";#N/A,#N/A,FALSE,"16"}</definedName>
    <definedName name="fh" localSheetId="5" hidden="1">{#N/A,#N/A,FALSE,"3";#N/A,#N/A,FALSE,"5";#N/A,#N/A,FALSE,"6";#N/A,#N/A,FALSE,"8";#N/A,#N/A,FALSE,"10";#N/A,#N/A,FALSE,"13";#N/A,#N/A,FALSE,"14";#N/A,#N/A,FALSE,"15";#N/A,#N/A,FALSE,"16"}</definedName>
    <definedName name="fh" hidden="1">{#N/A,#N/A,FALSE,"3";#N/A,#N/A,FALSE,"5";#N/A,#N/A,FALSE,"6";#N/A,#N/A,FALSE,"8";#N/A,#N/A,FALSE,"10";#N/A,#N/A,FALSE,"13";#N/A,#N/A,FALSE,"14";#N/A,#N/A,FALSE,"15";#N/A,#N/A,FALSE,"16"}</definedName>
    <definedName name="fhfhfh" localSheetId="1" hidden="1">{#N/A,#N/A,FALSE,"3";#N/A,#N/A,FALSE,"5";#N/A,#N/A,FALSE,"6";#N/A,#N/A,FALSE,"8";#N/A,#N/A,FALSE,"10";#N/A,#N/A,FALSE,"13";#N/A,#N/A,FALSE,"14";#N/A,#N/A,FALSE,"15";#N/A,#N/A,FALSE,"16"}</definedName>
    <definedName name="fhfhfh" localSheetId="6" hidden="1">{#N/A,#N/A,FALSE,"3";#N/A,#N/A,FALSE,"5";#N/A,#N/A,FALSE,"6";#N/A,#N/A,FALSE,"8";#N/A,#N/A,FALSE,"10";#N/A,#N/A,FALSE,"13";#N/A,#N/A,FALSE,"14";#N/A,#N/A,FALSE,"15";#N/A,#N/A,FALSE,"16"}</definedName>
    <definedName name="fhfhfh" localSheetId="5" hidden="1">{#N/A,#N/A,FALSE,"3";#N/A,#N/A,FALSE,"5";#N/A,#N/A,FALSE,"6";#N/A,#N/A,FALSE,"8";#N/A,#N/A,FALSE,"10";#N/A,#N/A,FALSE,"13";#N/A,#N/A,FALSE,"14";#N/A,#N/A,FALSE,"15";#N/A,#N/A,FALSE,"16"}</definedName>
    <definedName name="fhfhfh" hidden="1">{#N/A,#N/A,FALSE,"3";#N/A,#N/A,FALSE,"5";#N/A,#N/A,FALSE,"6";#N/A,#N/A,FALSE,"8";#N/A,#N/A,FALSE,"10";#N/A,#N/A,FALSE,"13";#N/A,#N/A,FALSE,"14";#N/A,#N/A,FALSE,"15";#N/A,#N/A,FALSE,"16"}</definedName>
    <definedName name="fhgfhf" localSheetId="1" hidden="1">{#N/A,#N/A,FALSE,"3";#N/A,#N/A,FALSE,"5";#N/A,#N/A,FALSE,"6";#N/A,#N/A,FALSE,"8";#N/A,#N/A,FALSE,"10";#N/A,#N/A,FALSE,"13";#N/A,#N/A,FALSE,"14";#N/A,#N/A,FALSE,"15";#N/A,#N/A,FALSE,"16"}</definedName>
    <definedName name="fhgfhf" localSheetId="6" hidden="1">{#N/A,#N/A,FALSE,"3";#N/A,#N/A,FALSE,"5";#N/A,#N/A,FALSE,"6";#N/A,#N/A,FALSE,"8";#N/A,#N/A,FALSE,"10";#N/A,#N/A,FALSE,"13";#N/A,#N/A,FALSE,"14";#N/A,#N/A,FALSE,"15";#N/A,#N/A,FALSE,"16"}</definedName>
    <definedName name="fhgfhf" localSheetId="5" hidden="1">{#N/A,#N/A,FALSE,"3";#N/A,#N/A,FALSE,"5";#N/A,#N/A,FALSE,"6";#N/A,#N/A,FALSE,"8";#N/A,#N/A,FALSE,"10";#N/A,#N/A,FALSE,"13";#N/A,#N/A,FALSE,"14";#N/A,#N/A,FALSE,"15";#N/A,#N/A,FALSE,"16"}</definedName>
    <definedName name="fhgfhf" hidden="1">{#N/A,#N/A,FALSE,"3";#N/A,#N/A,FALSE,"5";#N/A,#N/A,FALSE,"6";#N/A,#N/A,FALSE,"8";#N/A,#N/A,FALSE,"10";#N/A,#N/A,FALSE,"13";#N/A,#N/A,FALSE,"14";#N/A,#N/A,FALSE,"15";#N/A,#N/A,FALSE,"16"}</definedName>
    <definedName name="FQSDF" localSheetId="1" hidden="1">{#N/A,#N/A,TRUE,"Cover";#N/A,#N/A,TRUE,"Content";"Orders EMM",#N/A,TRUE,"Order Sales";"project EMM",#N/A,TRUE,"Project Control";"Cash EMM",#N/A,TRUE,"Cash Control";"KPI EMM",#N/A,TRUE,"KPI-EMM";"Empl EMM",#N/A,TRUE,"Employees"}</definedName>
    <definedName name="FQSDF" localSheetId="6" hidden="1">{#N/A,#N/A,TRUE,"Cover";#N/A,#N/A,TRUE,"Content";"Orders EMM",#N/A,TRUE,"Order Sales";"project EMM",#N/A,TRUE,"Project Control";"Cash EMM",#N/A,TRUE,"Cash Control";"KPI EMM",#N/A,TRUE,"KPI-EMM";"Empl EMM",#N/A,TRUE,"Employees"}</definedName>
    <definedName name="FQSDF" localSheetId="5" hidden="1">{#N/A,#N/A,TRUE,"Cover";#N/A,#N/A,TRUE,"Content";"Orders EMM",#N/A,TRUE,"Order Sales";"project EMM",#N/A,TRUE,"Project Control";"Cash EMM",#N/A,TRUE,"Cash Control";"KPI EMM",#N/A,TRUE,"KPI-EMM";"Empl EMM",#N/A,TRUE,"Employees"}</definedName>
    <definedName name="FQSDF" hidden="1">{#N/A,#N/A,TRUE,"Cover";#N/A,#N/A,TRUE,"Content";"Orders EMM",#N/A,TRUE,"Order Sales";"project EMM",#N/A,TRUE,"Project Control";"Cash EMM",#N/A,TRUE,"Cash Control";"KPI EMM",#N/A,TRUE,"KPI-EMM";"Empl EMM",#N/A,TRUE,"Employees"}</definedName>
    <definedName name="frsdf" localSheetId="1" hidden="1">{#N/A,#N/A,FALSE,"3";#N/A,#N/A,FALSE,"5";#N/A,#N/A,FALSE,"6";#N/A,#N/A,FALSE,"8";#N/A,#N/A,FALSE,"10";#N/A,#N/A,FALSE,"13";#N/A,#N/A,FALSE,"14";#N/A,#N/A,FALSE,"15";#N/A,#N/A,FALSE,"16"}</definedName>
    <definedName name="frsdf" localSheetId="6" hidden="1">{#N/A,#N/A,FALSE,"3";#N/A,#N/A,FALSE,"5";#N/A,#N/A,FALSE,"6";#N/A,#N/A,FALSE,"8";#N/A,#N/A,FALSE,"10";#N/A,#N/A,FALSE,"13";#N/A,#N/A,FALSE,"14";#N/A,#N/A,FALSE,"15";#N/A,#N/A,FALSE,"16"}</definedName>
    <definedName name="frsdf" localSheetId="5" hidden="1">{#N/A,#N/A,FALSE,"3";#N/A,#N/A,FALSE,"5";#N/A,#N/A,FALSE,"6";#N/A,#N/A,FALSE,"8";#N/A,#N/A,FALSE,"10";#N/A,#N/A,FALSE,"13";#N/A,#N/A,FALSE,"14";#N/A,#N/A,FALSE,"15";#N/A,#N/A,FALSE,"16"}</definedName>
    <definedName name="frsdf" hidden="1">{#N/A,#N/A,FALSE,"3";#N/A,#N/A,FALSE,"5";#N/A,#N/A,FALSE,"6";#N/A,#N/A,FALSE,"8";#N/A,#N/A,FALSE,"10";#N/A,#N/A,FALSE,"13";#N/A,#N/A,FALSE,"14";#N/A,#N/A,FALSE,"15";#N/A,#N/A,FALSE,"16"}</definedName>
    <definedName name="fsdfsdf" localSheetId="1" hidden="1">{#N/A,#N/A,FALSE,"3";#N/A,#N/A,FALSE,"5";#N/A,#N/A,FALSE,"6";#N/A,#N/A,FALSE,"8";#N/A,#N/A,FALSE,"10";#N/A,#N/A,FALSE,"13";#N/A,#N/A,FALSE,"14";#N/A,#N/A,FALSE,"15";#N/A,#N/A,FALSE,"16"}</definedName>
    <definedName name="fsdfsdf" localSheetId="6" hidden="1">{#N/A,#N/A,FALSE,"3";#N/A,#N/A,FALSE,"5";#N/A,#N/A,FALSE,"6";#N/A,#N/A,FALSE,"8";#N/A,#N/A,FALSE,"10";#N/A,#N/A,FALSE,"13";#N/A,#N/A,FALSE,"14";#N/A,#N/A,FALSE,"15";#N/A,#N/A,FALSE,"16"}</definedName>
    <definedName name="fsdfsdf" localSheetId="5" hidden="1">{#N/A,#N/A,FALSE,"3";#N/A,#N/A,FALSE,"5";#N/A,#N/A,FALSE,"6";#N/A,#N/A,FALSE,"8";#N/A,#N/A,FALSE,"10";#N/A,#N/A,FALSE,"13";#N/A,#N/A,FALSE,"14";#N/A,#N/A,FALSE,"15";#N/A,#N/A,FALSE,"16"}</definedName>
    <definedName name="fsdfsdf" hidden="1">{#N/A,#N/A,FALSE,"3";#N/A,#N/A,FALSE,"5";#N/A,#N/A,FALSE,"6";#N/A,#N/A,FALSE,"8";#N/A,#N/A,FALSE,"10";#N/A,#N/A,FALSE,"13";#N/A,#N/A,FALSE,"14";#N/A,#N/A,FALSE,"15";#N/A,#N/A,FALSE,"16"}</definedName>
    <definedName name="fsfsf" localSheetId="1" hidden="1">{#N/A,#N/A,FALSE,"3";#N/A,#N/A,FALSE,"5";#N/A,#N/A,FALSE,"6";#N/A,#N/A,FALSE,"8";#N/A,#N/A,FALSE,"10";#N/A,#N/A,FALSE,"13";#N/A,#N/A,FALSE,"14";#N/A,#N/A,FALSE,"15";#N/A,#N/A,FALSE,"16"}</definedName>
    <definedName name="fsfsf" localSheetId="6" hidden="1">{#N/A,#N/A,FALSE,"3";#N/A,#N/A,FALSE,"5";#N/A,#N/A,FALSE,"6";#N/A,#N/A,FALSE,"8";#N/A,#N/A,FALSE,"10";#N/A,#N/A,FALSE,"13";#N/A,#N/A,FALSE,"14";#N/A,#N/A,FALSE,"15";#N/A,#N/A,FALSE,"16"}</definedName>
    <definedName name="fsfsf" localSheetId="5" hidden="1">{#N/A,#N/A,FALSE,"3";#N/A,#N/A,FALSE,"5";#N/A,#N/A,FALSE,"6";#N/A,#N/A,FALSE,"8";#N/A,#N/A,FALSE,"10";#N/A,#N/A,FALSE,"13";#N/A,#N/A,FALSE,"14";#N/A,#N/A,FALSE,"15";#N/A,#N/A,FALSE,"16"}</definedName>
    <definedName name="fsfsf" hidden="1">{#N/A,#N/A,FALSE,"3";#N/A,#N/A,FALSE,"5";#N/A,#N/A,FALSE,"6";#N/A,#N/A,FALSE,"8";#N/A,#N/A,FALSE,"10";#N/A,#N/A,FALSE,"13";#N/A,#N/A,FALSE,"14";#N/A,#N/A,FALSE,"15";#N/A,#N/A,FALSE,"16"}</definedName>
    <definedName name="fsfsfs" localSheetId="1" hidden="1">{#N/A,#N/A,FALSE,"3";#N/A,#N/A,FALSE,"5";#N/A,#N/A,FALSE,"6";#N/A,#N/A,FALSE,"8";#N/A,#N/A,FALSE,"10";#N/A,#N/A,FALSE,"13";#N/A,#N/A,FALSE,"14";#N/A,#N/A,FALSE,"15";#N/A,#N/A,FALSE,"16"}</definedName>
    <definedName name="fsfsfs" localSheetId="6" hidden="1">{#N/A,#N/A,FALSE,"3";#N/A,#N/A,FALSE,"5";#N/A,#N/A,FALSE,"6";#N/A,#N/A,FALSE,"8";#N/A,#N/A,FALSE,"10";#N/A,#N/A,FALSE,"13";#N/A,#N/A,FALSE,"14";#N/A,#N/A,FALSE,"15";#N/A,#N/A,FALSE,"16"}</definedName>
    <definedName name="fsfsfs" localSheetId="5" hidden="1">{#N/A,#N/A,FALSE,"3";#N/A,#N/A,FALSE,"5";#N/A,#N/A,FALSE,"6";#N/A,#N/A,FALSE,"8";#N/A,#N/A,FALSE,"10";#N/A,#N/A,FALSE,"13";#N/A,#N/A,FALSE,"14";#N/A,#N/A,FALSE,"15";#N/A,#N/A,FALSE,"16"}</definedName>
    <definedName name="fsfsfs" hidden="1">{#N/A,#N/A,FALSE,"3";#N/A,#N/A,FALSE,"5";#N/A,#N/A,FALSE,"6";#N/A,#N/A,FALSE,"8";#N/A,#N/A,FALSE,"10";#N/A,#N/A,FALSE,"13";#N/A,#N/A,FALSE,"14";#N/A,#N/A,FALSE,"15";#N/A,#N/A,FALSE,"16"}</definedName>
    <definedName name="ftebasic">[5]fORMULAE!$AS$7</definedName>
    <definedName name="gcb" localSheetId="1" hidden="1">{#N/A,#N/A,FALSE,"3";#N/A,#N/A,FALSE,"5";#N/A,#N/A,FALSE,"6";#N/A,#N/A,FALSE,"8";#N/A,#N/A,FALSE,"10";#N/A,#N/A,FALSE,"13";#N/A,#N/A,FALSE,"14";#N/A,#N/A,FALSE,"15";#N/A,#N/A,FALSE,"16"}</definedName>
    <definedName name="gcb" localSheetId="6" hidden="1">{#N/A,#N/A,FALSE,"3";#N/A,#N/A,FALSE,"5";#N/A,#N/A,FALSE,"6";#N/A,#N/A,FALSE,"8";#N/A,#N/A,FALSE,"10";#N/A,#N/A,FALSE,"13";#N/A,#N/A,FALSE,"14";#N/A,#N/A,FALSE,"15";#N/A,#N/A,FALSE,"16"}</definedName>
    <definedName name="gcb" localSheetId="5" hidden="1">{#N/A,#N/A,FALSE,"3";#N/A,#N/A,FALSE,"5";#N/A,#N/A,FALSE,"6";#N/A,#N/A,FALSE,"8";#N/A,#N/A,FALSE,"10";#N/A,#N/A,FALSE,"13";#N/A,#N/A,FALSE,"14";#N/A,#N/A,FALSE,"15";#N/A,#N/A,FALSE,"16"}</definedName>
    <definedName name="gcb" hidden="1">{#N/A,#N/A,FALSE,"3";#N/A,#N/A,FALSE,"5";#N/A,#N/A,FALSE,"6";#N/A,#N/A,FALSE,"8";#N/A,#N/A,FALSE,"10";#N/A,#N/A,FALSE,"13";#N/A,#N/A,FALSE,"14";#N/A,#N/A,FALSE,"15";#N/A,#N/A,FALSE,"16"}</definedName>
    <definedName name="gdfhgdhdf" localSheetId="1" hidden="1">{#N/A,#N/A,FALSE,"3";#N/A,#N/A,FALSE,"5";#N/A,#N/A,FALSE,"6";#N/A,#N/A,FALSE,"8";#N/A,#N/A,FALSE,"10";#N/A,#N/A,FALSE,"13";#N/A,#N/A,FALSE,"14";#N/A,#N/A,FALSE,"15";#N/A,#N/A,FALSE,"16"}</definedName>
    <definedName name="gdfhgdhdf" localSheetId="6" hidden="1">{#N/A,#N/A,FALSE,"3";#N/A,#N/A,FALSE,"5";#N/A,#N/A,FALSE,"6";#N/A,#N/A,FALSE,"8";#N/A,#N/A,FALSE,"10";#N/A,#N/A,FALSE,"13";#N/A,#N/A,FALSE,"14";#N/A,#N/A,FALSE,"15";#N/A,#N/A,FALSE,"16"}</definedName>
    <definedName name="gdfhgdhdf" localSheetId="5" hidden="1">{#N/A,#N/A,FALSE,"3";#N/A,#N/A,FALSE,"5";#N/A,#N/A,FALSE,"6";#N/A,#N/A,FALSE,"8";#N/A,#N/A,FALSE,"10";#N/A,#N/A,FALSE,"13";#N/A,#N/A,FALSE,"14";#N/A,#N/A,FALSE,"15";#N/A,#N/A,FALSE,"16"}</definedName>
    <definedName name="gdfhgdhdf" hidden="1">{#N/A,#N/A,FALSE,"3";#N/A,#N/A,FALSE,"5";#N/A,#N/A,FALSE,"6";#N/A,#N/A,FALSE,"8";#N/A,#N/A,FALSE,"10";#N/A,#N/A,FALSE,"13";#N/A,#N/A,FALSE,"14";#N/A,#N/A,FALSE,"15";#N/A,#N/A,FALSE,"16"}</definedName>
    <definedName name="ger" localSheetId="1" hidden="1">{#N/A,#N/A,FALSE,"3";#N/A,#N/A,FALSE,"5";#N/A,#N/A,FALSE,"6";#N/A,#N/A,FALSE,"8";#N/A,#N/A,FALSE,"10";#N/A,#N/A,FALSE,"13";#N/A,#N/A,FALSE,"14";#N/A,#N/A,FALSE,"15";#N/A,#N/A,FALSE,"16"}</definedName>
    <definedName name="ger" localSheetId="6" hidden="1">{#N/A,#N/A,FALSE,"3";#N/A,#N/A,FALSE,"5";#N/A,#N/A,FALSE,"6";#N/A,#N/A,FALSE,"8";#N/A,#N/A,FALSE,"10";#N/A,#N/A,FALSE,"13";#N/A,#N/A,FALSE,"14";#N/A,#N/A,FALSE,"15";#N/A,#N/A,FALSE,"16"}</definedName>
    <definedName name="ger" localSheetId="5" hidden="1">{#N/A,#N/A,FALSE,"3";#N/A,#N/A,FALSE,"5";#N/A,#N/A,FALSE,"6";#N/A,#N/A,FALSE,"8";#N/A,#N/A,FALSE,"10";#N/A,#N/A,FALSE,"13";#N/A,#N/A,FALSE,"14";#N/A,#N/A,FALSE,"15";#N/A,#N/A,FALSE,"16"}</definedName>
    <definedName name="ger" hidden="1">{#N/A,#N/A,FALSE,"3";#N/A,#N/A,FALSE,"5";#N/A,#N/A,FALSE,"6";#N/A,#N/A,FALSE,"8";#N/A,#N/A,FALSE,"10";#N/A,#N/A,FALSE,"13";#N/A,#N/A,FALSE,"14";#N/A,#N/A,FALSE,"15";#N/A,#N/A,FALSE,"16"}</definedName>
    <definedName name="gfdgdfgrdf" localSheetId="1" hidden="1">{#N/A,#N/A,FALSE,"3";#N/A,#N/A,FALSE,"5";#N/A,#N/A,FALSE,"6";#N/A,#N/A,FALSE,"8";#N/A,#N/A,FALSE,"10";#N/A,#N/A,FALSE,"13";#N/A,#N/A,FALSE,"14";#N/A,#N/A,FALSE,"15";#N/A,#N/A,FALSE,"16"}</definedName>
    <definedName name="gfdgdfgrdf" localSheetId="6" hidden="1">{#N/A,#N/A,FALSE,"3";#N/A,#N/A,FALSE,"5";#N/A,#N/A,FALSE,"6";#N/A,#N/A,FALSE,"8";#N/A,#N/A,FALSE,"10";#N/A,#N/A,FALSE,"13";#N/A,#N/A,FALSE,"14";#N/A,#N/A,FALSE,"15";#N/A,#N/A,FALSE,"16"}</definedName>
    <definedName name="gfdgdfgrdf" localSheetId="5" hidden="1">{#N/A,#N/A,FALSE,"3";#N/A,#N/A,FALSE,"5";#N/A,#N/A,FALSE,"6";#N/A,#N/A,FALSE,"8";#N/A,#N/A,FALSE,"10";#N/A,#N/A,FALSE,"13";#N/A,#N/A,FALSE,"14";#N/A,#N/A,FALSE,"15";#N/A,#N/A,FALSE,"16"}</definedName>
    <definedName name="gfdgdfgrdf" hidden="1">{#N/A,#N/A,FALSE,"3";#N/A,#N/A,FALSE,"5";#N/A,#N/A,FALSE,"6";#N/A,#N/A,FALSE,"8";#N/A,#N/A,FALSE,"10";#N/A,#N/A,FALSE,"13";#N/A,#N/A,FALSE,"14";#N/A,#N/A,FALSE,"15";#N/A,#N/A,FALSE,"16"}</definedName>
    <definedName name="gfdsg" localSheetId="1" hidden="1">{#N/A,#N/A,FALSE,"3";#N/A,#N/A,FALSE,"5";#N/A,#N/A,FALSE,"6";#N/A,#N/A,FALSE,"8";#N/A,#N/A,FALSE,"10";#N/A,#N/A,FALSE,"13";#N/A,#N/A,FALSE,"14";#N/A,#N/A,FALSE,"15";#N/A,#N/A,FALSE,"16"}</definedName>
    <definedName name="gfdsg" localSheetId="6" hidden="1">{#N/A,#N/A,FALSE,"3";#N/A,#N/A,FALSE,"5";#N/A,#N/A,FALSE,"6";#N/A,#N/A,FALSE,"8";#N/A,#N/A,FALSE,"10";#N/A,#N/A,FALSE,"13";#N/A,#N/A,FALSE,"14";#N/A,#N/A,FALSE,"15";#N/A,#N/A,FALSE,"16"}</definedName>
    <definedName name="gfdsg" localSheetId="5" hidden="1">{#N/A,#N/A,FALSE,"3";#N/A,#N/A,FALSE,"5";#N/A,#N/A,FALSE,"6";#N/A,#N/A,FALSE,"8";#N/A,#N/A,FALSE,"10";#N/A,#N/A,FALSE,"13";#N/A,#N/A,FALSE,"14";#N/A,#N/A,FALSE,"15";#N/A,#N/A,FALSE,"16"}</definedName>
    <definedName name="gfdsg" hidden="1">{#N/A,#N/A,FALSE,"3";#N/A,#N/A,FALSE,"5";#N/A,#N/A,FALSE,"6";#N/A,#N/A,FALSE,"8";#N/A,#N/A,FALSE,"10";#N/A,#N/A,FALSE,"13";#N/A,#N/A,FALSE,"14";#N/A,#N/A,FALSE,"15";#N/A,#N/A,FALSE,"16"}</definedName>
    <definedName name="gffdsgfds" localSheetId="1" hidden="1">{#N/A,#N/A,FALSE,"3";#N/A,#N/A,FALSE,"5";#N/A,#N/A,FALSE,"6";#N/A,#N/A,FALSE,"8";#N/A,#N/A,FALSE,"10";#N/A,#N/A,FALSE,"13";#N/A,#N/A,FALSE,"14";#N/A,#N/A,FALSE,"15";#N/A,#N/A,FALSE,"16"}</definedName>
    <definedName name="gffdsgfds" localSheetId="6" hidden="1">{#N/A,#N/A,FALSE,"3";#N/A,#N/A,FALSE,"5";#N/A,#N/A,FALSE,"6";#N/A,#N/A,FALSE,"8";#N/A,#N/A,FALSE,"10";#N/A,#N/A,FALSE,"13";#N/A,#N/A,FALSE,"14";#N/A,#N/A,FALSE,"15";#N/A,#N/A,FALSE,"16"}</definedName>
    <definedName name="gffdsgfds" localSheetId="5" hidden="1">{#N/A,#N/A,FALSE,"3";#N/A,#N/A,FALSE,"5";#N/A,#N/A,FALSE,"6";#N/A,#N/A,FALSE,"8";#N/A,#N/A,FALSE,"10";#N/A,#N/A,FALSE,"13";#N/A,#N/A,FALSE,"14";#N/A,#N/A,FALSE,"15";#N/A,#N/A,FALSE,"16"}</definedName>
    <definedName name="gffdsgfds" hidden="1">{#N/A,#N/A,FALSE,"3";#N/A,#N/A,FALSE,"5";#N/A,#N/A,FALSE,"6";#N/A,#N/A,FALSE,"8";#N/A,#N/A,FALSE,"10";#N/A,#N/A,FALSE,"13";#N/A,#N/A,FALSE,"14";#N/A,#N/A,FALSE,"15";#N/A,#N/A,FALSE,"16"}</definedName>
    <definedName name="ggggggg" localSheetId="1" hidden="1">{#N/A,#N/A,FALSE,"3";#N/A,#N/A,FALSE,"5";#N/A,#N/A,FALSE,"6";#N/A,#N/A,FALSE,"8";#N/A,#N/A,FALSE,"10";#N/A,#N/A,FALSE,"13";#N/A,#N/A,FALSE,"14";#N/A,#N/A,FALSE,"15";#N/A,#N/A,FALSE,"16"}</definedName>
    <definedName name="ggggggg" localSheetId="6" hidden="1">{#N/A,#N/A,FALSE,"3";#N/A,#N/A,FALSE,"5";#N/A,#N/A,FALSE,"6";#N/A,#N/A,FALSE,"8";#N/A,#N/A,FALSE,"10";#N/A,#N/A,FALSE,"13";#N/A,#N/A,FALSE,"14";#N/A,#N/A,FALSE,"15";#N/A,#N/A,FALSE,"16"}</definedName>
    <definedName name="ggggggg" localSheetId="5" hidden="1">{#N/A,#N/A,FALSE,"3";#N/A,#N/A,FALSE,"5";#N/A,#N/A,FALSE,"6";#N/A,#N/A,FALSE,"8";#N/A,#N/A,FALSE,"10";#N/A,#N/A,FALSE,"13";#N/A,#N/A,FALSE,"14";#N/A,#N/A,FALSE,"15";#N/A,#N/A,FALSE,"16"}</definedName>
    <definedName name="ggggggg" hidden="1">{#N/A,#N/A,FALSE,"3";#N/A,#N/A,FALSE,"5";#N/A,#N/A,FALSE,"6";#N/A,#N/A,FALSE,"8";#N/A,#N/A,FALSE,"10";#N/A,#N/A,FALSE,"13";#N/A,#N/A,FALSE,"14";#N/A,#N/A,FALSE,"15";#N/A,#N/A,FALSE,"16"}</definedName>
    <definedName name="gggggggg" localSheetId="1" hidden="1">{#N/A,#N/A,FALSE,"3";#N/A,#N/A,FALSE,"5";#N/A,#N/A,FALSE,"6";#N/A,#N/A,FALSE,"8";#N/A,#N/A,FALSE,"10";#N/A,#N/A,FALSE,"13";#N/A,#N/A,FALSE,"14";#N/A,#N/A,FALSE,"15";#N/A,#N/A,FALSE,"16"}</definedName>
    <definedName name="gggggggg" localSheetId="6" hidden="1">{#N/A,#N/A,FALSE,"3";#N/A,#N/A,FALSE,"5";#N/A,#N/A,FALSE,"6";#N/A,#N/A,FALSE,"8";#N/A,#N/A,FALSE,"10";#N/A,#N/A,FALSE,"13";#N/A,#N/A,FALSE,"14";#N/A,#N/A,FALSE,"15";#N/A,#N/A,FALSE,"16"}</definedName>
    <definedName name="gggggggg" localSheetId="5" hidden="1">{#N/A,#N/A,FALSE,"3";#N/A,#N/A,FALSE,"5";#N/A,#N/A,FALSE,"6";#N/A,#N/A,FALSE,"8";#N/A,#N/A,FALSE,"10";#N/A,#N/A,FALSE,"13";#N/A,#N/A,FALSE,"14";#N/A,#N/A,FALSE,"15";#N/A,#N/A,FALSE,"16"}</definedName>
    <definedName name="gggggggg" hidden="1">{#N/A,#N/A,FALSE,"3";#N/A,#N/A,FALSE,"5";#N/A,#N/A,FALSE,"6";#N/A,#N/A,FALSE,"8";#N/A,#N/A,FALSE,"10";#N/A,#N/A,FALSE,"13";#N/A,#N/A,FALSE,"14";#N/A,#N/A,FALSE,"15";#N/A,#N/A,FALSE,"16"}</definedName>
    <definedName name="gghgjj" localSheetId="1" hidden="1">{#N/A,#N/A,FALSE,"KPI-EMM-Graph";#N/A,#N/A,FALSE,"Cost Graph";#N/A,#N/A,FALSE,"Cash graph";#N/A,#N/A,FALSE,"Order Sales Graph"}</definedName>
    <definedName name="gghgjj" localSheetId="6" hidden="1">{#N/A,#N/A,FALSE,"KPI-EMM-Graph";#N/A,#N/A,FALSE,"Cost Graph";#N/A,#N/A,FALSE,"Cash graph";#N/A,#N/A,FALSE,"Order Sales Graph"}</definedName>
    <definedName name="gghgjj" localSheetId="5" hidden="1">{#N/A,#N/A,FALSE,"KPI-EMM-Graph";#N/A,#N/A,FALSE,"Cost Graph";#N/A,#N/A,FALSE,"Cash graph";#N/A,#N/A,FALSE,"Order Sales Graph"}</definedName>
    <definedName name="gghgjj" hidden="1">{#N/A,#N/A,FALSE,"KPI-EMM-Graph";#N/A,#N/A,FALSE,"Cost Graph";#N/A,#N/A,FALSE,"Cash graph";#N/A,#N/A,FALSE,"Order Sales Graph"}</definedName>
    <definedName name="ghkggh" localSheetId="1" hidden="1">{#N/A,#N/A,FALSE,"3";#N/A,#N/A,FALSE,"5";#N/A,#N/A,FALSE,"6";#N/A,#N/A,FALSE,"8";#N/A,#N/A,FALSE,"10";#N/A,#N/A,FALSE,"13";#N/A,#N/A,FALSE,"14";#N/A,#N/A,FALSE,"15";#N/A,#N/A,FALSE,"16"}</definedName>
    <definedName name="ghkggh" localSheetId="6" hidden="1">{#N/A,#N/A,FALSE,"3";#N/A,#N/A,FALSE,"5";#N/A,#N/A,FALSE,"6";#N/A,#N/A,FALSE,"8";#N/A,#N/A,FALSE,"10";#N/A,#N/A,FALSE,"13";#N/A,#N/A,FALSE,"14";#N/A,#N/A,FALSE,"15";#N/A,#N/A,FALSE,"16"}</definedName>
    <definedName name="ghkggh" localSheetId="5" hidden="1">{#N/A,#N/A,FALSE,"3";#N/A,#N/A,FALSE,"5";#N/A,#N/A,FALSE,"6";#N/A,#N/A,FALSE,"8";#N/A,#N/A,FALSE,"10";#N/A,#N/A,FALSE,"13";#N/A,#N/A,FALSE,"14";#N/A,#N/A,FALSE,"15";#N/A,#N/A,FALSE,"16"}</definedName>
    <definedName name="ghkggh" hidden="1">{#N/A,#N/A,FALSE,"3";#N/A,#N/A,FALSE,"5";#N/A,#N/A,FALSE,"6";#N/A,#N/A,FALSE,"8";#N/A,#N/A,FALSE,"10";#N/A,#N/A,FALSE,"13";#N/A,#N/A,FALSE,"14";#N/A,#N/A,FALSE,"15";#N/A,#N/A,FALSE,"16"}</definedName>
    <definedName name="ghkghk" localSheetId="1" hidden="1">{#N/A,#N/A,FALSE,"3";#N/A,#N/A,FALSE,"5";#N/A,#N/A,FALSE,"6";#N/A,#N/A,FALSE,"8";#N/A,#N/A,FALSE,"10";#N/A,#N/A,FALSE,"13";#N/A,#N/A,FALSE,"14";#N/A,#N/A,FALSE,"15";#N/A,#N/A,FALSE,"16"}</definedName>
    <definedName name="ghkghk" localSheetId="6" hidden="1">{#N/A,#N/A,FALSE,"3";#N/A,#N/A,FALSE,"5";#N/A,#N/A,FALSE,"6";#N/A,#N/A,FALSE,"8";#N/A,#N/A,FALSE,"10";#N/A,#N/A,FALSE,"13";#N/A,#N/A,FALSE,"14";#N/A,#N/A,FALSE,"15";#N/A,#N/A,FALSE,"16"}</definedName>
    <definedName name="ghkghk" localSheetId="5" hidden="1">{#N/A,#N/A,FALSE,"3";#N/A,#N/A,FALSE,"5";#N/A,#N/A,FALSE,"6";#N/A,#N/A,FALSE,"8";#N/A,#N/A,FALSE,"10";#N/A,#N/A,FALSE,"13";#N/A,#N/A,FALSE,"14";#N/A,#N/A,FALSE,"15";#N/A,#N/A,FALSE,"16"}</definedName>
    <definedName name="ghkghk" hidden="1">{#N/A,#N/A,FALSE,"3";#N/A,#N/A,FALSE,"5";#N/A,#N/A,FALSE,"6";#N/A,#N/A,FALSE,"8";#N/A,#N/A,FALSE,"10";#N/A,#N/A,FALSE,"13";#N/A,#N/A,FALSE,"14";#N/A,#N/A,FALSE,"15";#N/A,#N/A,FALSE,"16"}</definedName>
    <definedName name="ghkk" localSheetId="1" hidden="1">{#N/A,#N/A,FALSE,"3";#N/A,#N/A,FALSE,"5";#N/A,#N/A,FALSE,"6";#N/A,#N/A,FALSE,"8";#N/A,#N/A,FALSE,"10";#N/A,#N/A,FALSE,"13";#N/A,#N/A,FALSE,"14";#N/A,#N/A,FALSE,"15";#N/A,#N/A,FALSE,"16"}</definedName>
    <definedName name="ghkk" localSheetId="6" hidden="1">{#N/A,#N/A,FALSE,"3";#N/A,#N/A,FALSE,"5";#N/A,#N/A,FALSE,"6";#N/A,#N/A,FALSE,"8";#N/A,#N/A,FALSE,"10";#N/A,#N/A,FALSE,"13";#N/A,#N/A,FALSE,"14";#N/A,#N/A,FALSE,"15";#N/A,#N/A,FALSE,"16"}</definedName>
    <definedName name="ghkk" localSheetId="5" hidden="1">{#N/A,#N/A,FALSE,"3";#N/A,#N/A,FALSE,"5";#N/A,#N/A,FALSE,"6";#N/A,#N/A,FALSE,"8";#N/A,#N/A,FALSE,"10";#N/A,#N/A,FALSE,"13";#N/A,#N/A,FALSE,"14";#N/A,#N/A,FALSE,"15";#N/A,#N/A,FALSE,"16"}</definedName>
    <definedName name="ghkk" hidden="1">{#N/A,#N/A,FALSE,"3";#N/A,#N/A,FALSE,"5";#N/A,#N/A,FALSE,"6";#N/A,#N/A,FALSE,"8";#N/A,#N/A,FALSE,"10";#N/A,#N/A,FALSE,"13";#N/A,#N/A,FALSE,"14";#N/A,#N/A,FALSE,"15";#N/A,#N/A,FALSE,"16"}</definedName>
    <definedName name="gkgfkghkffg" localSheetId="1" hidden="1">{#N/A,#N/A,FALSE,"3";#N/A,#N/A,FALSE,"5";#N/A,#N/A,FALSE,"6";#N/A,#N/A,FALSE,"8";#N/A,#N/A,FALSE,"10";#N/A,#N/A,FALSE,"13";#N/A,#N/A,FALSE,"14";#N/A,#N/A,FALSE,"15";#N/A,#N/A,FALSE,"16"}</definedName>
    <definedName name="gkgfkghkffg" localSheetId="6" hidden="1">{#N/A,#N/A,FALSE,"3";#N/A,#N/A,FALSE,"5";#N/A,#N/A,FALSE,"6";#N/A,#N/A,FALSE,"8";#N/A,#N/A,FALSE,"10";#N/A,#N/A,FALSE,"13";#N/A,#N/A,FALSE,"14";#N/A,#N/A,FALSE,"15";#N/A,#N/A,FALSE,"16"}</definedName>
    <definedName name="gkgfkghkffg" localSheetId="5" hidden="1">{#N/A,#N/A,FALSE,"3";#N/A,#N/A,FALSE,"5";#N/A,#N/A,FALSE,"6";#N/A,#N/A,FALSE,"8";#N/A,#N/A,FALSE,"10";#N/A,#N/A,FALSE,"13";#N/A,#N/A,FALSE,"14";#N/A,#N/A,FALSE,"15";#N/A,#N/A,FALSE,"16"}</definedName>
    <definedName name="gkgfkghkffg" hidden="1">{#N/A,#N/A,FALSE,"3";#N/A,#N/A,FALSE,"5";#N/A,#N/A,FALSE,"6";#N/A,#N/A,FALSE,"8";#N/A,#N/A,FALSE,"10";#N/A,#N/A,FALSE,"13";#N/A,#N/A,FALSE,"14";#N/A,#N/A,FALSE,"15";#N/A,#N/A,FALSE,"16"}</definedName>
    <definedName name="gkghk" localSheetId="1" hidden="1">{#N/A,#N/A,FALSE,"3";#N/A,#N/A,FALSE,"5";#N/A,#N/A,FALSE,"6";#N/A,#N/A,FALSE,"8";#N/A,#N/A,FALSE,"10";#N/A,#N/A,FALSE,"13";#N/A,#N/A,FALSE,"14";#N/A,#N/A,FALSE,"15";#N/A,#N/A,FALSE,"16"}</definedName>
    <definedName name="gkghk" localSheetId="6" hidden="1">{#N/A,#N/A,FALSE,"3";#N/A,#N/A,FALSE,"5";#N/A,#N/A,FALSE,"6";#N/A,#N/A,FALSE,"8";#N/A,#N/A,FALSE,"10";#N/A,#N/A,FALSE,"13";#N/A,#N/A,FALSE,"14";#N/A,#N/A,FALSE,"15";#N/A,#N/A,FALSE,"16"}</definedName>
    <definedName name="gkghk" localSheetId="5" hidden="1">{#N/A,#N/A,FALSE,"3";#N/A,#N/A,FALSE,"5";#N/A,#N/A,FALSE,"6";#N/A,#N/A,FALSE,"8";#N/A,#N/A,FALSE,"10";#N/A,#N/A,FALSE,"13";#N/A,#N/A,FALSE,"14";#N/A,#N/A,FALSE,"15";#N/A,#N/A,FALSE,"16"}</definedName>
    <definedName name="gkghk" hidden="1">{#N/A,#N/A,FALSE,"3";#N/A,#N/A,FALSE,"5";#N/A,#N/A,FALSE,"6";#N/A,#N/A,FALSE,"8";#N/A,#N/A,FALSE,"10";#N/A,#N/A,FALSE,"13";#N/A,#N/A,FALSE,"14";#N/A,#N/A,FALSE,"15";#N/A,#N/A,FALSE,"16"}</definedName>
    <definedName name="gkghkg" localSheetId="1" hidden="1">{#N/A,#N/A,FALSE,"3";#N/A,#N/A,FALSE,"5";#N/A,#N/A,FALSE,"6";#N/A,#N/A,FALSE,"8";#N/A,#N/A,FALSE,"10";#N/A,#N/A,FALSE,"13";#N/A,#N/A,FALSE,"14";#N/A,#N/A,FALSE,"15";#N/A,#N/A,FALSE,"16"}</definedName>
    <definedName name="gkghkg" localSheetId="6" hidden="1">{#N/A,#N/A,FALSE,"3";#N/A,#N/A,FALSE,"5";#N/A,#N/A,FALSE,"6";#N/A,#N/A,FALSE,"8";#N/A,#N/A,FALSE,"10";#N/A,#N/A,FALSE,"13";#N/A,#N/A,FALSE,"14";#N/A,#N/A,FALSE,"15";#N/A,#N/A,FALSE,"16"}</definedName>
    <definedName name="gkghkg" localSheetId="5" hidden="1">{#N/A,#N/A,FALSE,"3";#N/A,#N/A,FALSE,"5";#N/A,#N/A,FALSE,"6";#N/A,#N/A,FALSE,"8";#N/A,#N/A,FALSE,"10";#N/A,#N/A,FALSE,"13";#N/A,#N/A,FALSE,"14";#N/A,#N/A,FALSE,"15";#N/A,#N/A,FALSE,"16"}</definedName>
    <definedName name="gkghkg" hidden="1">{#N/A,#N/A,FALSE,"3";#N/A,#N/A,FALSE,"5";#N/A,#N/A,FALSE,"6";#N/A,#N/A,FALSE,"8";#N/A,#N/A,FALSE,"10";#N/A,#N/A,FALSE,"13";#N/A,#N/A,FALSE,"14";#N/A,#N/A,FALSE,"15";#N/A,#N/A,FALSE,"16"}</definedName>
    <definedName name="gkhkgh" localSheetId="1" hidden="1">{#N/A,#N/A,FALSE,"3";#N/A,#N/A,FALSE,"5";#N/A,#N/A,FALSE,"6";#N/A,#N/A,FALSE,"8";#N/A,#N/A,FALSE,"10";#N/A,#N/A,FALSE,"13";#N/A,#N/A,FALSE,"14";#N/A,#N/A,FALSE,"15";#N/A,#N/A,FALSE,"16"}</definedName>
    <definedName name="gkhkgh" localSheetId="6" hidden="1">{#N/A,#N/A,FALSE,"3";#N/A,#N/A,FALSE,"5";#N/A,#N/A,FALSE,"6";#N/A,#N/A,FALSE,"8";#N/A,#N/A,FALSE,"10";#N/A,#N/A,FALSE,"13";#N/A,#N/A,FALSE,"14";#N/A,#N/A,FALSE,"15";#N/A,#N/A,FALSE,"16"}</definedName>
    <definedName name="gkhkgh" localSheetId="5" hidden="1">{#N/A,#N/A,FALSE,"3";#N/A,#N/A,FALSE,"5";#N/A,#N/A,FALSE,"6";#N/A,#N/A,FALSE,"8";#N/A,#N/A,FALSE,"10";#N/A,#N/A,FALSE,"13";#N/A,#N/A,FALSE,"14";#N/A,#N/A,FALSE,"15";#N/A,#N/A,FALSE,"16"}</definedName>
    <definedName name="gkhkgh" hidden="1">{#N/A,#N/A,FALSE,"3";#N/A,#N/A,FALSE,"5";#N/A,#N/A,FALSE,"6";#N/A,#N/A,FALSE,"8";#N/A,#N/A,FALSE,"10";#N/A,#N/A,FALSE,"13";#N/A,#N/A,FALSE,"14";#N/A,#N/A,FALSE,"15";#N/A,#N/A,FALSE,"16"}</definedName>
    <definedName name="gkhkhk" localSheetId="1" hidden="1">{#N/A,#N/A,FALSE,"3";#N/A,#N/A,FALSE,"5";#N/A,#N/A,FALSE,"6";#N/A,#N/A,FALSE,"8";#N/A,#N/A,FALSE,"10";#N/A,#N/A,FALSE,"13";#N/A,#N/A,FALSE,"14";#N/A,#N/A,FALSE,"15";#N/A,#N/A,FALSE,"16"}</definedName>
    <definedName name="gkhkhk" localSheetId="6" hidden="1">{#N/A,#N/A,FALSE,"3";#N/A,#N/A,FALSE,"5";#N/A,#N/A,FALSE,"6";#N/A,#N/A,FALSE,"8";#N/A,#N/A,FALSE,"10";#N/A,#N/A,FALSE,"13";#N/A,#N/A,FALSE,"14";#N/A,#N/A,FALSE,"15";#N/A,#N/A,FALSE,"16"}</definedName>
    <definedName name="gkhkhk" localSheetId="5" hidden="1">{#N/A,#N/A,FALSE,"3";#N/A,#N/A,FALSE,"5";#N/A,#N/A,FALSE,"6";#N/A,#N/A,FALSE,"8";#N/A,#N/A,FALSE,"10";#N/A,#N/A,FALSE,"13";#N/A,#N/A,FALSE,"14";#N/A,#N/A,FALSE,"15";#N/A,#N/A,FALSE,"16"}</definedName>
    <definedName name="gkhkhk" hidden="1">{#N/A,#N/A,FALSE,"3";#N/A,#N/A,FALSE,"5";#N/A,#N/A,FALSE,"6";#N/A,#N/A,FALSE,"8";#N/A,#N/A,FALSE,"10";#N/A,#N/A,FALSE,"13";#N/A,#N/A,FALSE,"14";#N/A,#N/A,FALSE,"15";#N/A,#N/A,FALSE,"16"}</definedName>
    <definedName name="gkjgkgh" localSheetId="1" hidden="1">{#N/A,#N/A,FALSE,"3";#N/A,#N/A,FALSE,"5";#N/A,#N/A,FALSE,"6";#N/A,#N/A,FALSE,"8";#N/A,#N/A,FALSE,"10";#N/A,#N/A,FALSE,"13";#N/A,#N/A,FALSE,"14";#N/A,#N/A,FALSE,"15";#N/A,#N/A,FALSE,"16"}</definedName>
    <definedName name="gkjgkgh" localSheetId="6" hidden="1">{#N/A,#N/A,FALSE,"3";#N/A,#N/A,FALSE,"5";#N/A,#N/A,FALSE,"6";#N/A,#N/A,FALSE,"8";#N/A,#N/A,FALSE,"10";#N/A,#N/A,FALSE,"13";#N/A,#N/A,FALSE,"14";#N/A,#N/A,FALSE,"15";#N/A,#N/A,FALSE,"16"}</definedName>
    <definedName name="gkjgkgh" localSheetId="5" hidden="1">{#N/A,#N/A,FALSE,"3";#N/A,#N/A,FALSE,"5";#N/A,#N/A,FALSE,"6";#N/A,#N/A,FALSE,"8";#N/A,#N/A,FALSE,"10";#N/A,#N/A,FALSE,"13";#N/A,#N/A,FALSE,"14";#N/A,#N/A,FALSE,"15";#N/A,#N/A,FALSE,"16"}</definedName>
    <definedName name="gkjgkgh" hidden="1">{#N/A,#N/A,FALSE,"3";#N/A,#N/A,FALSE,"5";#N/A,#N/A,FALSE,"6";#N/A,#N/A,FALSE,"8";#N/A,#N/A,FALSE,"10";#N/A,#N/A,FALSE,"13";#N/A,#N/A,FALSE,"14";#N/A,#N/A,FALSE,"15";#N/A,#N/A,FALSE,"16"}</definedName>
    <definedName name="h">[1]SS2!$A$1:$C$39</definedName>
    <definedName name="H16_3">[1]SS2!$A$1:$C$43</definedName>
    <definedName name="H16_3_2" localSheetId="7">#REF!</definedName>
    <definedName name="H16_3_2" localSheetId="8">#REF!</definedName>
    <definedName name="H16_3_2" localSheetId="3">#REF!</definedName>
    <definedName name="H16_3_2" localSheetId="6">#REF!</definedName>
    <definedName name="H16_3_2" localSheetId="5">#REF!</definedName>
    <definedName name="H16_3_2" localSheetId="9">#REF!</definedName>
    <definedName name="H16_3_2">#REF!</definedName>
    <definedName name="H16_3_3" localSheetId="7">#REF!</definedName>
    <definedName name="H16_3_3" localSheetId="8">#REF!</definedName>
    <definedName name="H16_3_3" localSheetId="3">#REF!</definedName>
    <definedName name="H16_3_3" localSheetId="6">#REF!</definedName>
    <definedName name="H16_3_3" localSheetId="5">#REF!</definedName>
    <definedName name="H16_3_3" localSheetId="9">#REF!</definedName>
    <definedName name="H16_3_3">#REF!</definedName>
    <definedName name="H16_3小" localSheetId="7">#REF!</definedName>
    <definedName name="H16_3小" localSheetId="8">#REF!</definedName>
    <definedName name="H16_3小" localSheetId="3">#REF!</definedName>
    <definedName name="H16_3小" localSheetId="6">#REF!</definedName>
    <definedName name="H16_3小" localSheetId="5">#REF!</definedName>
    <definedName name="H16_3小" localSheetId="9">#REF!</definedName>
    <definedName name="H16_3小">#REF!</definedName>
    <definedName name="H16_3中" localSheetId="7">#REF!</definedName>
    <definedName name="H16_3中" localSheetId="8">#REF!</definedName>
    <definedName name="H16_3中" localSheetId="3">#REF!</definedName>
    <definedName name="H16_3中" localSheetId="6">#REF!</definedName>
    <definedName name="H16_3中" localSheetId="5">#REF!</definedName>
    <definedName name="H16_3中" localSheetId="9">#REF!</definedName>
    <definedName name="H16_3中">#REF!</definedName>
    <definedName name="H1704比較" localSheetId="7">#REF!</definedName>
    <definedName name="H1704比較" localSheetId="8">#REF!</definedName>
    <definedName name="H1704比較" localSheetId="3">#REF!</definedName>
    <definedName name="H1704比較" localSheetId="6">#REF!</definedName>
    <definedName name="H1704比較" localSheetId="5">#REF!</definedName>
    <definedName name="H1704比較" localSheetId="9">#REF!</definedName>
    <definedName name="H1704比較">#REF!</definedName>
    <definedName name="H1705比較" localSheetId="7">#REF!</definedName>
    <definedName name="H1705比較" localSheetId="8">#REF!</definedName>
    <definedName name="H1705比較" localSheetId="3">#REF!</definedName>
    <definedName name="H1705比較" localSheetId="6">#REF!</definedName>
    <definedName name="H1705比較" localSheetId="5">#REF!</definedName>
    <definedName name="H1705比較" localSheetId="9">#REF!</definedName>
    <definedName name="H1705比較">#REF!</definedName>
    <definedName name="H1706小" localSheetId="7">#REF!</definedName>
    <definedName name="H1706小" localSheetId="8">#REF!</definedName>
    <definedName name="H1706小" localSheetId="3">#REF!</definedName>
    <definedName name="H1706小" localSheetId="6">#REF!</definedName>
    <definedName name="H1706小" localSheetId="5">#REF!</definedName>
    <definedName name="H1706小" localSheetId="9">#REF!</definedName>
    <definedName name="H1706小">#REF!</definedName>
    <definedName name="H1706中" localSheetId="7">#REF!</definedName>
    <definedName name="H1706中" localSheetId="8">#REF!</definedName>
    <definedName name="H1706中" localSheetId="3">#REF!</definedName>
    <definedName name="H1706中" localSheetId="6">#REF!</definedName>
    <definedName name="H1706中" localSheetId="5">#REF!</definedName>
    <definedName name="H1706中" localSheetId="9">#REF!</definedName>
    <definedName name="H1706中">#REF!</definedName>
    <definedName name="H1706比較" localSheetId="7">#REF!</definedName>
    <definedName name="H1706比較" localSheetId="8">#REF!</definedName>
    <definedName name="H1706比較" localSheetId="3">#REF!</definedName>
    <definedName name="H1706比較" localSheetId="6">#REF!</definedName>
    <definedName name="H1706比較" localSheetId="5">#REF!</definedName>
    <definedName name="H1706比較" localSheetId="9">#REF!</definedName>
    <definedName name="H1706比較">#REF!</definedName>
    <definedName name="H1707小" localSheetId="7">#REF!</definedName>
    <definedName name="H1707小" localSheetId="8">#REF!</definedName>
    <definedName name="H1707小" localSheetId="3">#REF!</definedName>
    <definedName name="H1707小" localSheetId="6">#REF!</definedName>
    <definedName name="H1707小" localSheetId="5">#REF!</definedName>
    <definedName name="H1707小" localSheetId="9">#REF!</definedName>
    <definedName name="H1707小">#REF!</definedName>
    <definedName name="H1707中" localSheetId="7">#REF!</definedName>
    <definedName name="H1707中" localSheetId="8">#REF!</definedName>
    <definedName name="H1707中" localSheetId="3">#REF!</definedName>
    <definedName name="H1707中" localSheetId="6">#REF!</definedName>
    <definedName name="H1707中" localSheetId="5">#REF!</definedName>
    <definedName name="H1707中" localSheetId="9">#REF!</definedName>
    <definedName name="H1707中">#REF!</definedName>
    <definedName name="H1707比較" localSheetId="7">#REF!</definedName>
    <definedName name="H1707比較" localSheetId="8">#REF!</definedName>
    <definedName name="H1707比較" localSheetId="3">#REF!</definedName>
    <definedName name="H1707比較" localSheetId="6">#REF!</definedName>
    <definedName name="H1707比較" localSheetId="5">#REF!</definedName>
    <definedName name="H1707比較" localSheetId="9">#REF!</definedName>
    <definedName name="H1707比較">#REF!</definedName>
    <definedName name="H1708小" localSheetId="7">#REF!</definedName>
    <definedName name="H1708小" localSheetId="8">#REF!</definedName>
    <definedName name="H1708小" localSheetId="3">#REF!</definedName>
    <definedName name="H1708小" localSheetId="6">#REF!</definedName>
    <definedName name="H1708小" localSheetId="5">#REF!</definedName>
    <definedName name="H1708小" localSheetId="9">#REF!</definedName>
    <definedName name="H1708小">#REF!</definedName>
    <definedName name="H1708中" localSheetId="7">#REF!</definedName>
    <definedName name="H1708中" localSheetId="8">#REF!</definedName>
    <definedName name="H1708中" localSheetId="3">#REF!</definedName>
    <definedName name="H1708中" localSheetId="6">#REF!</definedName>
    <definedName name="H1708中" localSheetId="5">#REF!</definedName>
    <definedName name="H1708中" localSheetId="9">#REF!</definedName>
    <definedName name="H1708中">#REF!</definedName>
    <definedName name="H1708比較" localSheetId="7">#REF!</definedName>
    <definedName name="H1708比較" localSheetId="8">#REF!</definedName>
    <definedName name="H1708比較" localSheetId="3">#REF!</definedName>
    <definedName name="H1708比較" localSheetId="6">#REF!</definedName>
    <definedName name="H1708比較" localSheetId="5">#REF!</definedName>
    <definedName name="H1708比較" localSheetId="9">#REF!</definedName>
    <definedName name="H1708比較">#REF!</definedName>
    <definedName name="H1709小" localSheetId="7">#REF!</definedName>
    <definedName name="H1709小" localSheetId="8">#REF!</definedName>
    <definedName name="H1709小" localSheetId="3">#REF!</definedName>
    <definedName name="H1709小" localSheetId="6">#REF!</definedName>
    <definedName name="H1709小" localSheetId="5">#REF!</definedName>
    <definedName name="H1709小" localSheetId="9">#REF!</definedName>
    <definedName name="H1709小">#REF!</definedName>
    <definedName name="H1709中" localSheetId="7">#REF!</definedName>
    <definedName name="H1709中" localSheetId="8">#REF!</definedName>
    <definedName name="H1709中" localSheetId="3">#REF!</definedName>
    <definedName name="H1709中" localSheetId="6">#REF!</definedName>
    <definedName name="H1709中" localSheetId="5">#REF!</definedName>
    <definedName name="H1709中" localSheetId="9">#REF!</definedName>
    <definedName name="H1709中">#REF!</definedName>
    <definedName name="H1709比較" localSheetId="7">#REF!</definedName>
    <definedName name="H1709比較" localSheetId="8">#REF!</definedName>
    <definedName name="H1709比較" localSheetId="3">#REF!</definedName>
    <definedName name="H1709比較" localSheetId="6">#REF!</definedName>
    <definedName name="H1709比較" localSheetId="5">#REF!</definedName>
    <definedName name="H1709比較" localSheetId="9">#REF!</definedName>
    <definedName name="H1709比較">#REF!</definedName>
    <definedName name="H1710小" localSheetId="7">#REF!</definedName>
    <definedName name="H1710小" localSheetId="8">#REF!</definedName>
    <definedName name="H1710小" localSheetId="3">#REF!</definedName>
    <definedName name="H1710小" localSheetId="6">#REF!</definedName>
    <definedName name="H1710小" localSheetId="5">#REF!</definedName>
    <definedName name="H1710小" localSheetId="9">#REF!</definedName>
    <definedName name="H1710小">#REF!</definedName>
    <definedName name="H1710中" localSheetId="7">#REF!</definedName>
    <definedName name="H1710中" localSheetId="8">#REF!</definedName>
    <definedName name="H1710中" localSheetId="3">#REF!</definedName>
    <definedName name="H1710中" localSheetId="6">#REF!</definedName>
    <definedName name="H1710中" localSheetId="5">#REF!</definedName>
    <definedName name="H1710中" localSheetId="9">#REF!</definedName>
    <definedName name="H1710中">#REF!</definedName>
    <definedName name="H1710比較" localSheetId="7">#REF!</definedName>
    <definedName name="H1710比較" localSheetId="8">#REF!</definedName>
    <definedName name="H1710比較" localSheetId="3">#REF!</definedName>
    <definedName name="H1710比較" localSheetId="6">#REF!</definedName>
    <definedName name="H1710比較" localSheetId="5">#REF!</definedName>
    <definedName name="H1710比較" localSheetId="9">#REF!</definedName>
    <definedName name="H1710比較">#REF!</definedName>
    <definedName name="H1711小" localSheetId="7">#REF!</definedName>
    <definedName name="H1711小" localSheetId="8">#REF!</definedName>
    <definedName name="H1711小" localSheetId="3">#REF!</definedName>
    <definedName name="H1711小" localSheetId="6">#REF!</definedName>
    <definedName name="H1711小" localSheetId="5">#REF!</definedName>
    <definedName name="H1711小" localSheetId="9">#REF!</definedName>
    <definedName name="H1711小">#REF!</definedName>
    <definedName name="H1711中" localSheetId="7">#REF!</definedName>
    <definedName name="H1711中" localSheetId="8">#REF!</definedName>
    <definedName name="H1711中" localSheetId="3">#REF!</definedName>
    <definedName name="H1711中" localSheetId="6">#REF!</definedName>
    <definedName name="H1711中" localSheetId="5">#REF!</definedName>
    <definedName name="H1711中" localSheetId="9">#REF!</definedName>
    <definedName name="H1711中">#REF!</definedName>
    <definedName name="H1711比較" localSheetId="7">#REF!</definedName>
    <definedName name="H1711比較" localSheetId="8">#REF!</definedName>
    <definedName name="H1711比較" localSheetId="3">#REF!</definedName>
    <definedName name="H1711比較" localSheetId="6">#REF!</definedName>
    <definedName name="H1711比較" localSheetId="5">#REF!</definedName>
    <definedName name="H1711比較" localSheetId="9">#REF!</definedName>
    <definedName name="H1711比較">#REF!</definedName>
    <definedName name="H1712小" localSheetId="7">#REF!</definedName>
    <definedName name="H1712小" localSheetId="8">#REF!</definedName>
    <definedName name="H1712小" localSheetId="3">#REF!</definedName>
    <definedName name="H1712小" localSheetId="6">#REF!</definedName>
    <definedName name="H1712小" localSheetId="5">#REF!</definedName>
    <definedName name="H1712小" localSheetId="9">#REF!</definedName>
    <definedName name="H1712小">#REF!</definedName>
    <definedName name="H1712中" localSheetId="7">#REF!</definedName>
    <definedName name="H1712中" localSheetId="8">#REF!</definedName>
    <definedName name="H1712中" localSheetId="3">#REF!</definedName>
    <definedName name="H1712中" localSheetId="6">#REF!</definedName>
    <definedName name="H1712中" localSheetId="5">#REF!</definedName>
    <definedName name="H1712中" localSheetId="9">#REF!</definedName>
    <definedName name="H1712中">#REF!</definedName>
    <definedName name="H1712比較" localSheetId="7">#REF!</definedName>
    <definedName name="H1712比較" localSheetId="8">#REF!</definedName>
    <definedName name="H1712比較" localSheetId="3">#REF!</definedName>
    <definedName name="H1712比較" localSheetId="6">#REF!</definedName>
    <definedName name="H1712比較" localSheetId="5">#REF!</definedName>
    <definedName name="H1712比較" localSheetId="9">#REF!</definedName>
    <definedName name="H1712比較">#REF!</definedName>
    <definedName name="H1801小" localSheetId="7">#REF!</definedName>
    <definedName name="H1801小" localSheetId="8">#REF!</definedName>
    <definedName name="H1801小" localSheetId="3">#REF!</definedName>
    <definedName name="H1801小" localSheetId="6">#REF!</definedName>
    <definedName name="H1801小" localSheetId="5">#REF!</definedName>
    <definedName name="H1801小" localSheetId="9">#REF!</definedName>
    <definedName name="H1801小">#REF!</definedName>
    <definedName name="H1801中" localSheetId="7">#REF!</definedName>
    <definedName name="H1801中" localSheetId="8">#REF!</definedName>
    <definedName name="H1801中" localSheetId="3">#REF!</definedName>
    <definedName name="H1801中" localSheetId="6">#REF!</definedName>
    <definedName name="H1801中" localSheetId="5">#REF!</definedName>
    <definedName name="H1801中" localSheetId="9">#REF!</definedName>
    <definedName name="H1801中">#REF!</definedName>
    <definedName name="H1801比較" localSheetId="7">#REF!</definedName>
    <definedName name="H1801比較" localSheetId="8">#REF!</definedName>
    <definedName name="H1801比較" localSheetId="3">#REF!</definedName>
    <definedName name="H1801比較" localSheetId="6">#REF!</definedName>
    <definedName name="H1801比較" localSheetId="5">#REF!</definedName>
    <definedName name="H1801比較" localSheetId="9">#REF!</definedName>
    <definedName name="H1801比較">#REF!</definedName>
    <definedName name="H1802小" localSheetId="7">#REF!</definedName>
    <definedName name="H1802小" localSheetId="8">#REF!</definedName>
    <definedName name="H1802小" localSheetId="3">#REF!</definedName>
    <definedName name="H1802小" localSheetId="6">#REF!</definedName>
    <definedName name="H1802小" localSheetId="5">#REF!</definedName>
    <definedName name="H1802小" localSheetId="9">#REF!</definedName>
    <definedName name="H1802小">#REF!</definedName>
    <definedName name="H1802中" localSheetId="7">#REF!</definedName>
    <definedName name="H1802中" localSheetId="8">#REF!</definedName>
    <definedName name="H1802中" localSheetId="3">#REF!</definedName>
    <definedName name="H1802中" localSheetId="6">#REF!</definedName>
    <definedName name="H1802中" localSheetId="5">#REF!</definedName>
    <definedName name="H1802中" localSheetId="9">#REF!</definedName>
    <definedName name="H1802中">#REF!</definedName>
    <definedName name="H1802比較" localSheetId="7">#REF!</definedName>
    <definedName name="H1802比較" localSheetId="8">#REF!</definedName>
    <definedName name="H1802比較" localSheetId="3">#REF!</definedName>
    <definedName name="H1802比較" localSheetId="6">#REF!</definedName>
    <definedName name="H1802比較" localSheetId="5">#REF!</definedName>
    <definedName name="H1802比較" localSheetId="9">#REF!</definedName>
    <definedName name="H1802比較">#REF!</definedName>
    <definedName name="Ｈ1803小" localSheetId="7">#REF!</definedName>
    <definedName name="Ｈ1803小" localSheetId="8">#REF!</definedName>
    <definedName name="Ｈ1803小" localSheetId="3">#REF!</definedName>
    <definedName name="Ｈ1803小" localSheetId="6">#REF!</definedName>
    <definedName name="Ｈ1803小" localSheetId="5">#REF!</definedName>
    <definedName name="Ｈ1803小" localSheetId="9">#REF!</definedName>
    <definedName name="Ｈ1803小">#REF!</definedName>
    <definedName name="H1803中" localSheetId="7">#REF!</definedName>
    <definedName name="H1803中" localSheetId="8">#REF!</definedName>
    <definedName name="H1803中" localSheetId="3">#REF!</definedName>
    <definedName name="H1803中" localSheetId="6">#REF!</definedName>
    <definedName name="H1803中" localSheetId="5">#REF!</definedName>
    <definedName name="H1803中" localSheetId="9">#REF!</definedName>
    <definedName name="H1803中">#REF!</definedName>
    <definedName name="H1803比較" localSheetId="7">#REF!</definedName>
    <definedName name="H1803比較" localSheetId="8">#REF!</definedName>
    <definedName name="H1803比較" localSheetId="3">#REF!</definedName>
    <definedName name="H1803比較" localSheetId="6">#REF!</definedName>
    <definedName name="H1803比較" localSheetId="5">#REF!</definedName>
    <definedName name="H1803比較" localSheetId="9">#REF!</definedName>
    <definedName name="H1803比較">#REF!</definedName>
    <definedName name="hddfhfdhfdh" localSheetId="1" hidden="1">{#N/A,#N/A,FALSE,"3";#N/A,#N/A,FALSE,"5";#N/A,#N/A,FALSE,"6";#N/A,#N/A,FALSE,"8";#N/A,#N/A,FALSE,"10";#N/A,#N/A,FALSE,"13";#N/A,#N/A,FALSE,"14";#N/A,#N/A,FALSE,"15";#N/A,#N/A,FALSE,"16"}</definedName>
    <definedName name="hddfhfdhfdh" localSheetId="6" hidden="1">{#N/A,#N/A,FALSE,"3";#N/A,#N/A,FALSE,"5";#N/A,#N/A,FALSE,"6";#N/A,#N/A,FALSE,"8";#N/A,#N/A,FALSE,"10";#N/A,#N/A,FALSE,"13";#N/A,#N/A,FALSE,"14";#N/A,#N/A,FALSE,"15";#N/A,#N/A,FALSE,"16"}</definedName>
    <definedName name="hddfhfdhfdh" localSheetId="5" hidden="1">{#N/A,#N/A,FALSE,"3";#N/A,#N/A,FALSE,"5";#N/A,#N/A,FALSE,"6";#N/A,#N/A,FALSE,"8";#N/A,#N/A,FALSE,"10";#N/A,#N/A,FALSE,"13";#N/A,#N/A,FALSE,"14";#N/A,#N/A,FALSE,"15";#N/A,#N/A,FALSE,"16"}</definedName>
    <definedName name="hddfhfdhfdh" hidden="1">{#N/A,#N/A,FALSE,"3";#N/A,#N/A,FALSE,"5";#N/A,#N/A,FALSE,"6";#N/A,#N/A,FALSE,"8";#N/A,#N/A,FALSE,"10";#N/A,#N/A,FALSE,"13";#N/A,#N/A,FALSE,"14";#N/A,#N/A,FALSE,"15";#N/A,#N/A,FALSE,"16"}</definedName>
    <definedName name="hdfdhdfhdfh" localSheetId="1" hidden="1">{#N/A,#N/A,FALSE,"3";#N/A,#N/A,FALSE,"5";#N/A,#N/A,FALSE,"6";#N/A,#N/A,FALSE,"8";#N/A,#N/A,FALSE,"10";#N/A,#N/A,FALSE,"13";#N/A,#N/A,FALSE,"14";#N/A,#N/A,FALSE,"15";#N/A,#N/A,FALSE,"16"}</definedName>
    <definedName name="hdfdhdfhdfh" localSheetId="6" hidden="1">{#N/A,#N/A,FALSE,"3";#N/A,#N/A,FALSE,"5";#N/A,#N/A,FALSE,"6";#N/A,#N/A,FALSE,"8";#N/A,#N/A,FALSE,"10";#N/A,#N/A,FALSE,"13";#N/A,#N/A,FALSE,"14";#N/A,#N/A,FALSE,"15";#N/A,#N/A,FALSE,"16"}</definedName>
    <definedName name="hdfdhdfhdfh" localSheetId="5" hidden="1">{#N/A,#N/A,FALSE,"3";#N/A,#N/A,FALSE,"5";#N/A,#N/A,FALSE,"6";#N/A,#N/A,FALSE,"8";#N/A,#N/A,FALSE,"10";#N/A,#N/A,FALSE,"13";#N/A,#N/A,FALSE,"14";#N/A,#N/A,FALSE,"15";#N/A,#N/A,FALSE,"16"}</definedName>
    <definedName name="hdfdhdfhdfh" hidden="1">{#N/A,#N/A,FALSE,"3";#N/A,#N/A,FALSE,"5";#N/A,#N/A,FALSE,"6";#N/A,#N/A,FALSE,"8";#N/A,#N/A,FALSE,"10";#N/A,#N/A,FALSE,"13";#N/A,#N/A,FALSE,"14";#N/A,#N/A,FALSE,"15";#N/A,#N/A,FALSE,"16"}</definedName>
    <definedName name="hdfh" localSheetId="1" hidden="1">{#N/A,#N/A,FALSE,"3";#N/A,#N/A,FALSE,"5";#N/A,#N/A,FALSE,"6";#N/A,#N/A,FALSE,"8";#N/A,#N/A,FALSE,"10";#N/A,#N/A,FALSE,"13";#N/A,#N/A,FALSE,"14";#N/A,#N/A,FALSE,"15";#N/A,#N/A,FALSE,"16"}</definedName>
    <definedName name="hdfh" localSheetId="6" hidden="1">{#N/A,#N/A,FALSE,"3";#N/A,#N/A,FALSE,"5";#N/A,#N/A,FALSE,"6";#N/A,#N/A,FALSE,"8";#N/A,#N/A,FALSE,"10";#N/A,#N/A,FALSE,"13";#N/A,#N/A,FALSE,"14";#N/A,#N/A,FALSE,"15";#N/A,#N/A,FALSE,"16"}</definedName>
    <definedName name="hdfh" localSheetId="5" hidden="1">{#N/A,#N/A,FALSE,"3";#N/A,#N/A,FALSE,"5";#N/A,#N/A,FALSE,"6";#N/A,#N/A,FALSE,"8";#N/A,#N/A,FALSE,"10";#N/A,#N/A,FALSE,"13";#N/A,#N/A,FALSE,"14";#N/A,#N/A,FALSE,"15";#N/A,#N/A,FALSE,"16"}</definedName>
    <definedName name="hdfh" hidden="1">{#N/A,#N/A,FALSE,"3";#N/A,#N/A,FALSE,"5";#N/A,#N/A,FALSE,"6";#N/A,#N/A,FALSE,"8";#N/A,#N/A,FALSE,"10";#N/A,#N/A,FALSE,"13";#N/A,#N/A,FALSE,"14";#N/A,#N/A,FALSE,"15";#N/A,#N/A,FALSE,"16"}</definedName>
    <definedName name="hdfhdfh" localSheetId="1" hidden="1">{#N/A,#N/A,FALSE,"3";#N/A,#N/A,FALSE,"5";#N/A,#N/A,FALSE,"6";#N/A,#N/A,FALSE,"8";#N/A,#N/A,FALSE,"10";#N/A,#N/A,FALSE,"13";#N/A,#N/A,FALSE,"14";#N/A,#N/A,FALSE,"15";#N/A,#N/A,FALSE,"16"}</definedName>
    <definedName name="hdfhdfh" localSheetId="6" hidden="1">{#N/A,#N/A,FALSE,"3";#N/A,#N/A,FALSE,"5";#N/A,#N/A,FALSE,"6";#N/A,#N/A,FALSE,"8";#N/A,#N/A,FALSE,"10";#N/A,#N/A,FALSE,"13";#N/A,#N/A,FALSE,"14";#N/A,#N/A,FALSE,"15";#N/A,#N/A,FALSE,"16"}</definedName>
    <definedName name="hdfhdfh" localSheetId="5" hidden="1">{#N/A,#N/A,FALSE,"3";#N/A,#N/A,FALSE,"5";#N/A,#N/A,FALSE,"6";#N/A,#N/A,FALSE,"8";#N/A,#N/A,FALSE,"10";#N/A,#N/A,FALSE,"13";#N/A,#N/A,FALSE,"14";#N/A,#N/A,FALSE,"15";#N/A,#N/A,FALSE,"16"}</definedName>
    <definedName name="hdfhdfh" hidden="1">{#N/A,#N/A,FALSE,"3";#N/A,#N/A,FALSE,"5";#N/A,#N/A,FALSE,"6";#N/A,#N/A,FALSE,"8";#N/A,#N/A,FALSE,"10";#N/A,#N/A,FALSE,"13";#N/A,#N/A,FALSE,"14";#N/A,#N/A,FALSE,"15";#N/A,#N/A,FALSE,"16"}</definedName>
    <definedName name="hdfhdfhdf" localSheetId="1" hidden="1">{#N/A,#N/A,FALSE,"3";#N/A,#N/A,FALSE,"5";#N/A,#N/A,FALSE,"6";#N/A,#N/A,FALSE,"8";#N/A,#N/A,FALSE,"10";#N/A,#N/A,FALSE,"13";#N/A,#N/A,FALSE,"14";#N/A,#N/A,FALSE,"15";#N/A,#N/A,FALSE,"16"}</definedName>
    <definedName name="hdfhdfhdf" localSheetId="6" hidden="1">{#N/A,#N/A,FALSE,"3";#N/A,#N/A,FALSE,"5";#N/A,#N/A,FALSE,"6";#N/A,#N/A,FALSE,"8";#N/A,#N/A,FALSE,"10";#N/A,#N/A,FALSE,"13";#N/A,#N/A,FALSE,"14";#N/A,#N/A,FALSE,"15";#N/A,#N/A,FALSE,"16"}</definedName>
    <definedName name="hdfhdfhdf" localSheetId="5" hidden="1">{#N/A,#N/A,FALSE,"3";#N/A,#N/A,FALSE,"5";#N/A,#N/A,FALSE,"6";#N/A,#N/A,FALSE,"8";#N/A,#N/A,FALSE,"10";#N/A,#N/A,FALSE,"13";#N/A,#N/A,FALSE,"14";#N/A,#N/A,FALSE,"15";#N/A,#N/A,FALSE,"16"}</definedName>
    <definedName name="hdfhdfhdf" hidden="1">{#N/A,#N/A,FALSE,"3";#N/A,#N/A,FALSE,"5";#N/A,#N/A,FALSE,"6";#N/A,#N/A,FALSE,"8";#N/A,#N/A,FALSE,"10";#N/A,#N/A,FALSE,"13";#N/A,#N/A,FALSE,"14";#N/A,#N/A,FALSE,"15";#N/A,#N/A,FALSE,"16"}</definedName>
    <definedName name="hf" localSheetId="1" hidden="1">{#N/A,#N/A,FALSE,"3";#N/A,#N/A,FALSE,"5";#N/A,#N/A,FALSE,"6";#N/A,#N/A,FALSE,"8";#N/A,#N/A,FALSE,"10";#N/A,#N/A,FALSE,"13";#N/A,#N/A,FALSE,"14";#N/A,#N/A,FALSE,"15";#N/A,#N/A,FALSE,"16"}</definedName>
    <definedName name="hf" localSheetId="6" hidden="1">{#N/A,#N/A,FALSE,"3";#N/A,#N/A,FALSE,"5";#N/A,#N/A,FALSE,"6";#N/A,#N/A,FALSE,"8";#N/A,#N/A,FALSE,"10";#N/A,#N/A,FALSE,"13";#N/A,#N/A,FALSE,"14";#N/A,#N/A,FALSE,"15";#N/A,#N/A,FALSE,"16"}</definedName>
    <definedName name="hf" localSheetId="5" hidden="1">{#N/A,#N/A,FALSE,"3";#N/A,#N/A,FALSE,"5";#N/A,#N/A,FALSE,"6";#N/A,#N/A,FALSE,"8";#N/A,#N/A,FALSE,"10";#N/A,#N/A,FALSE,"13";#N/A,#N/A,FALSE,"14";#N/A,#N/A,FALSE,"15";#N/A,#N/A,FALSE,"16"}</definedName>
    <definedName name="hf" hidden="1">{#N/A,#N/A,FALSE,"3";#N/A,#N/A,FALSE,"5";#N/A,#N/A,FALSE,"6";#N/A,#N/A,FALSE,"8";#N/A,#N/A,FALSE,"10";#N/A,#N/A,FALSE,"13";#N/A,#N/A,FALSE,"14";#N/A,#N/A,FALSE,"15";#N/A,#N/A,FALSE,"16"}</definedName>
    <definedName name="hfhfh" localSheetId="1" hidden="1">{#N/A,#N/A,FALSE,"3";#N/A,#N/A,FALSE,"5";#N/A,#N/A,FALSE,"6";#N/A,#N/A,FALSE,"8";#N/A,#N/A,FALSE,"10";#N/A,#N/A,FALSE,"13";#N/A,#N/A,FALSE,"14";#N/A,#N/A,FALSE,"15";#N/A,#N/A,FALSE,"16"}</definedName>
    <definedName name="hfhfh" localSheetId="6" hidden="1">{#N/A,#N/A,FALSE,"3";#N/A,#N/A,FALSE,"5";#N/A,#N/A,FALSE,"6";#N/A,#N/A,FALSE,"8";#N/A,#N/A,FALSE,"10";#N/A,#N/A,FALSE,"13";#N/A,#N/A,FALSE,"14";#N/A,#N/A,FALSE,"15";#N/A,#N/A,FALSE,"16"}</definedName>
    <definedName name="hfhfh" localSheetId="5" hidden="1">{#N/A,#N/A,FALSE,"3";#N/A,#N/A,FALSE,"5";#N/A,#N/A,FALSE,"6";#N/A,#N/A,FALSE,"8";#N/A,#N/A,FALSE,"10";#N/A,#N/A,FALSE,"13";#N/A,#N/A,FALSE,"14";#N/A,#N/A,FALSE,"15";#N/A,#N/A,FALSE,"16"}</definedName>
    <definedName name="hfhfh" hidden="1">{#N/A,#N/A,FALSE,"3";#N/A,#N/A,FALSE,"5";#N/A,#N/A,FALSE,"6";#N/A,#N/A,FALSE,"8";#N/A,#N/A,FALSE,"10";#N/A,#N/A,FALSE,"13";#N/A,#N/A,FALSE,"14";#N/A,#N/A,FALSE,"15";#N/A,#N/A,FALSE,"16"}</definedName>
    <definedName name="hg" localSheetId="7">#REF!</definedName>
    <definedName name="hg" localSheetId="8">#REF!</definedName>
    <definedName name="hg" localSheetId="3">#REF!</definedName>
    <definedName name="hg" localSheetId="6">#REF!</definedName>
    <definedName name="hg" localSheetId="5">#REF!</definedName>
    <definedName name="hg" localSheetId="9">#REF!</definedName>
    <definedName name="hg">#REF!</definedName>
    <definedName name="hgfh" localSheetId="1" hidden="1">{#N/A,#N/A,FALSE,"3";#N/A,#N/A,FALSE,"5";#N/A,#N/A,FALSE,"6";#N/A,#N/A,FALSE,"8";#N/A,#N/A,FALSE,"10";#N/A,#N/A,FALSE,"13";#N/A,#N/A,FALSE,"14";#N/A,#N/A,FALSE,"15";#N/A,#N/A,FALSE,"16"}</definedName>
    <definedName name="hgfh" localSheetId="6" hidden="1">{#N/A,#N/A,FALSE,"3";#N/A,#N/A,FALSE,"5";#N/A,#N/A,FALSE,"6";#N/A,#N/A,FALSE,"8";#N/A,#N/A,FALSE,"10";#N/A,#N/A,FALSE,"13";#N/A,#N/A,FALSE,"14";#N/A,#N/A,FALSE,"15";#N/A,#N/A,FALSE,"16"}</definedName>
    <definedName name="hgfh" localSheetId="5" hidden="1">{#N/A,#N/A,FALSE,"3";#N/A,#N/A,FALSE,"5";#N/A,#N/A,FALSE,"6";#N/A,#N/A,FALSE,"8";#N/A,#N/A,FALSE,"10";#N/A,#N/A,FALSE,"13";#N/A,#N/A,FALSE,"14";#N/A,#N/A,FALSE,"15";#N/A,#N/A,FALSE,"16"}</definedName>
    <definedName name="hgfh" hidden="1">{#N/A,#N/A,FALSE,"3";#N/A,#N/A,FALSE,"5";#N/A,#N/A,FALSE,"6";#N/A,#N/A,FALSE,"8";#N/A,#N/A,FALSE,"10";#N/A,#N/A,FALSE,"13";#N/A,#N/A,FALSE,"14";#N/A,#N/A,FALSE,"15";#N/A,#N/A,FALSE,"16"}</definedName>
    <definedName name="hgjghjghj" localSheetId="1" hidden="1">{#N/A,#N/A,FALSE,"3";#N/A,#N/A,FALSE,"5";#N/A,#N/A,FALSE,"6";#N/A,#N/A,FALSE,"8";#N/A,#N/A,FALSE,"10";#N/A,#N/A,FALSE,"13";#N/A,#N/A,FALSE,"14";#N/A,#N/A,FALSE,"15";#N/A,#N/A,FALSE,"16"}</definedName>
    <definedName name="hgjghjghj" localSheetId="6" hidden="1">{#N/A,#N/A,FALSE,"3";#N/A,#N/A,FALSE,"5";#N/A,#N/A,FALSE,"6";#N/A,#N/A,FALSE,"8";#N/A,#N/A,FALSE,"10";#N/A,#N/A,FALSE,"13";#N/A,#N/A,FALSE,"14";#N/A,#N/A,FALSE,"15";#N/A,#N/A,FALSE,"16"}</definedName>
    <definedName name="hgjghjghj" localSheetId="5" hidden="1">{#N/A,#N/A,FALSE,"3";#N/A,#N/A,FALSE,"5";#N/A,#N/A,FALSE,"6";#N/A,#N/A,FALSE,"8";#N/A,#N/A,FALSE,"10";#N/A,#N/A,FALSE,"13";#N/A,#N/A,FALSE,"14";#N/A,#N/A,FALSE,"15";#N/A,#N/A,FALSE,"16"}</definedName>
    <definedName name="hgjghjghj" hidden="1">{#N/A,#N/A,FALSE,"3";#N/A,#N/A,FALSE,"5";#N/A,#N/A,FALSE,"6";#N/A,#N/A,FALSE,"8";#N/A,#N/A,FALSE,"10";#N/A,#N/A,FALSE,"13";#N/A,#N/A,FALSE,"14";#N/A,#N/A,FALSE,"15";#N/A,#N/A,FALSE,"16"}</definedName>
    <definedName name="hhd" localSheetId="1" hidden="1">{#N/A,#N/A,FALSE,"3";#N/A,#N/A,FALSE,"5";#N/A,#N/A,FALSE,"6";#N/A,#N/A,FALSE,"8";#N/A,#N/A,FALSE,"10";#N/A,#N/A,FALSE,"13";#N/A,#N/A,FALSE,"14";#N/A,#N/A,FALSE,"15";#N/A,#N/A,FALSE,"16"}</definedName>
    <definedName name="hhd" localSheetId="6" hidden="1">{#N/A,#N/A,FALSE,"3";#N/A,#N/A,FALSE,"5";#N/A,#N/A,FALSE,"6";#N/A,#N/A,FALSE,"8";#N/A,#N/A,FALSE,"10";#N/A,#N/A,FALSE,"13";#N/A,#N/A,FALSE,"14";#N/A,#N/A,FALSE,"15";#N/A,#N/A,FALSE,"16"}</definedName>
    <definedName name="hhd" localSheetId="5" hidden="1">{#N/A,#N/A,FALSE,"3";#N/A,#N/A,FALSE,"5";#N/A,#N/A,FALSE,"6";#N/A,#N/A,FALSE,"8";#N/A,#N/A,FALSE,"10";#N/A,#N/A,FALSE,"13";#N/A,#N/A,FALSE,"14";#N/A,#N/A,FALSE,"15";#N/A,#N/A,FALSE,"16"}</definedName>
    <definedName name="hhd" hidden="1">{#N/A,#N/A,FALSE,"3";#N/A,#N/A,FALSE,"5";#N/A,#N/A,FALSE,"6";#N/A,#N/A,FALSE,"8";#N/A,#N/A,FALSE,"10";#N/A,#N/A,FALSE,"13";#N/A,#N/A,FALSE,"14";#N/A,#N/A,FALSE,"15";#N/A,#N/A,FALSE,"16"}</definedName>
    <definedName name="hhfdhdfd" localSheetId="1" hidden="1">{#N/A,#N/A,FALSE,"3";#N/A,#N/A,FALSE,"5";#N/A,#N/A,FALSE,"6";#N/A,#N/A,FALSE,"8";#N/A,#N/A,FALSE,"10";#N/A,#N/A,FALSE,"13";#N/A,#N/A,FALSE,"14";#N/A,#N/A,FALSE,"15";#N/A,#N/A,FALSE,"16"}</definedName>
    <definedName name="hhfdhdfd" localSheetId="6" hidden="1">{#N/A,#N/A,FALSE,"3";#N/A,#N/A,FALSE,"5";#N/A,#N/A,FALSE,"6";#N/A,#N/A,FALSE,"8";#N/A,#N/A,FALSE,"10";#N/A,#N/A,FALSE,"13";#N/A,#N/A,FALSE,"14";#N/A,#N/A,FALSE,"15";#N/A,#N/A,FALSE,"16"}</definedName>
    <definedName name="hhfdhdfd" localSheetId="5" hidden="1">{#N/A,#N/A,FALSE,"3";#N/A,#N/A,FALSE,"5";#N/A,#N/A,FALSE,"6";#N/A,#N/A,FALSE,"8";#N/A,#N/A,FALSE,"10";#N/A,#N/A,FALSE,"13";#N/A,#N/A,FALSE,"14";#N/A,#N/A,FALSE,"15";#N/A,#N/A,FALSE,"16"}</definedName>
    <definedName name="hhfdhdfd" hidden="1">{#N/A,#N/A,FALSE,"3";#N/A,#N/A,FALSE,"5";#N/A,#N/A,FALSE,"6";#N/A,#N/A,FALSE,"8";#N/A,#N/A,FALSE,"10";#N/A,#N/A,FALSE,"13";#N/A,#N/A,FALSE,"14";#N/A,#N/A,FALSE,"15";#N/A,#N/A,FALSE,"16"}</definedName>
    <definedName name="hhjgj" localSheetId="1" hidden="1">{#N/A,#N/A,FALSE,"3";#N/A,#N/A,FALSE,"5";#N/A,#N/A,FALSE,"6";#N/A,#N/A,FALSE,"8";#N/A,#N/A,FALSE,"10";#N/A,#N/A,FALSE,"13";#N/A,#N/A,FALSE,"14";#N/A,#N/A,FALSE,"15";#N/A,#N/A,FALSE,"16"}</definedName>
    <definedName name="hhjgj" localSheetId="6" hidden="1">{#N/A,#N/A,FALSE,"3";#N/A,#N/A,FALSE,"5";#N/A,#N/A,FALSE,"6";#N/A,#N/A,FALSE,"8";#N/A,#N/A,FALSE,"10";#N/A,#N/A,FALSE,"13";#N/A,#N/A,FALSE,"14";#N/A,#N/A,FALSE,"15";#N/A,#N/A,FALSE,"16"}</definedName>
    <definedName name="hhjgj" localSheetId="5" hidden="1">{#N/A,#N/A,FALSE,"3";#N/A,#N/A,FALSE,"5";#N/A,#N/A,FALSE,"6";#N/A,#N/A,FALSE,"8";#N/A,#N/A,FALSE,"10";#N/A,#N/A,FALSE,"13";#N/A,#N/A,FALSE,"14";#N/A,#N/A,FALSE,"15";#N/A,#N/A,FALSE,"16"}</definedName>
    <definedName name="hhjgj" hidden="1">{#N/A,#N/A,FALSE,"3";#N/A,#N/A,FALSE,"5";#N/A,#N/A,FALSE,"6";#N/A,#N/A,FALSE,"8";#N/A,#N/A,FALSE,"10";#N/A,#N/A,FALSE,"13";#N/A,#N/A,FALSE,"14";#N/A,#N/A,FALSE,"15";#N/A,#N/A,FALSE,"16"}</definedName>
    <definedName name="HHKJ" localSheetId="1" hidden="1">{#N/A,#N/A,TRUE,"Cover";#N/A,#N/A,TRUE,"Content";"Orders EMM",#N/A,TRUE,"Order Sales";"project EMM",#N/A,TRUE,"Project Control";"Cash EMM",#N/A,TRUE,"Cash Control";"KPI EMM",#N/A,TRUE,"KPI-EMM";"Empl EMM",#N/A,TRUE,"Employees"}</definedName>
    <definedName name="HHKJ" localSheetId="6" hidden="1">{#N/A,#N/A,TRUE,"Cover";#N/A,#N/A,TRUE,"Content";"Orders EMM",#N/A,TRUE,"Order Sales";"project EMM",#N/A,TRUE,"Project Control";"Cash EMM",#N/A,TRUE,"Cash Control";"KPI EMM",#N/A,TRUE,"KPI-EMM";"Empl EMM",#N/A,TRUE,"Employees"}</definedName>
    <definedName name="HHKJ" localSheetId="5" hidden="1">{#N/A,#N/A,TRUE,"Cover";#N/A,#N/A,TRUE,"Content";"Orders EMM",#N/A,TRUE,"Order Sales";"project EMM",#N/A,TRUE,"Project Control";"Cash EMM",#N/A,TRUE,"Cash Control";"KPI EMM",#N/A,TRUE,"KPI-EMM";"Empl EMM",#N/A,TRUE,"Employees"}</definedName>
    <definedName name="HHKJ" hidden="1">{#N/A,#N/A,TRUE,"Cover";#N/A,#N/A,TRUE,"Content";"Orders EMM",#N/A,TRUE,"Order Sales";"project EMM",#N/A,TRUE,"Project Control";"Cash EMM",#N/A,TRUE,"Cash Control";"KPI EMM",#N/A,TRUE,"KPI-EMM";"Empl EMM",#N/A,TRUE,"Employees"}</definedName>
    <definedName name="hj" localSheetId="1" hidden="1">{#N/A,#N/A,FALSE,"3";#N/A,#N/A,FALSE,"5";#N/A,#N/A,FALSE,"6";#N/A,#N/A,FALSE,"8";#N/A,#N/A,FALSE,"10";#N/A,#N/A,FALSE,"13";#N/A,#N/A,FALSE,"14";#N/A,#N/A,FALSE,"15";#N/A,#N/A,FALSE,"16"}</definedName>
    <definedName name="hj" localSheetId="6" hidden="1">{#N/A,#N/A,FALSE,"3";#N/A,#N/A,FALSE,"5";#N/A,#N/A,FALSE,"6";#N/A,#N/A,FALSE,"8";#N/A,#N/A,FALSE,"10";#N/A,#N/A,FALSE,"13";#N/A,#N/A,FALSE,"14";#N/A,#N/A,FALSE,"15";#N/A,#N/A,FALSE,"16"}</definedName>
    <definedName name="hj" localSheetId="5" hidden="1">{#N/A,#N/A,FALSE,"3";#N/A,#N/A,FALSE,"5";#N/A,#N/A,FALSE,"6";#N/A,#N/A,FALSE,"8";#N/A,#N/A,FALSE,"10";#N/A,#N/A,FALSE,"13";#N/A,#N/A,FALSE,"14";#N/A,#N/A,FALSE,"15";#N/A,#N/A,FALSE,"16"}</definedName>
    <definedName name="hj" hidden="1">{#N/A,#N/A,FALSE,"3";#N/A,#N/A,FALSE,"5";#N/A,#N/A,FALSE,"6";#N/A,#N/A,FALSE,"8";#N/A,#N/A,FALSE,"10";#N/A,#N/A,FALSE,"13";#N/A,#N/A,FALSE,"14";#N/A,#N/A,FALSE,"15";#N/A,#N/A,FALSE,"16"}</definedName>
    <definedName name="hjghjghjgh" localSheetId="1" hidden="1">{#N/A,#N/A,FALSE,"3";#N/A,#N/A,FALSE,"5";#N/A,#N/A,FALSE,"6";#N/A,#N/A,FALSE,"8";#N/A,#N/A,FALSE,"10";#N/A,#N/A,FALSE,"13";#N/A,#N/A,FALSE,"14";#N/A,#N/A,FALSE,"15";#N/A,#N/A,FALSE,"16"}</definedName>
    <definedName name="hjghjghjgh" localSheetId="6" hidden="1">{#N/A,#N/A,FALSE,"3";#N/A,#N/A,FALSE,"5";#N/A,#N/A,FALSE,"6";#N/A,#N/A,FALSE,"8";#N/A,#N/A,FALSE,"10";#N/A,#N/A,FALSE,"13";#N/A,#N/A,FALSE,"14";#N/A,#N/A,FALSE,"15";#N/A,#N/A,FALSE,"16"}</definedName>
    <definedName name="hjghjghjgh" localSheetId="5" hidden="1">{#N/A,#N/A,FALSE,"3";#N/A,#N/A,FALSE,"5";#N/A,#N/A,FALSE,"6";#N/A,#N/A,FALSE,"8";#N/A,#N/A,FALSE,"10";#N/A,#N/A,FALSE,"13";#N/A,#N/A,FALSE,"14";#N/A,#N/A,FALSE,"15";#N/A,#N/A,FALSE,"16"}</definedName>
    <definedName name="hjghjghjgh" hidden="1">{#N/A,#N/A,FALSE,"3";#N/A,#N/A,FALSE,"5";#N/A,#N/A,FALSE,"6";#N/A,#N/A,FALSE,"8";#N/A,#N/A,FALSE,"10";#N/A,#N/A,FALSE,"13";#N/A,#N/A,FALSE,"14";#N/A,#N/A,FALSE,"15";#N/A,#N/A,FALSE,"16"}</definedName>
    <definedName name="hjh" localSheetId="1" hidden="1">{#N/A,#N/A,TRUE,"Cover";#N/A,#N/A,TRUE,"Content";"Orders EMM",#N/A,TRUE,"Order Sales";"project EMM",#N/A,TRUE,"Project Control";"Cash EMM",#N/A,TRUE,"Cash Control";"KPI EMM",#N/A,TRUE,"KPI-EMM";"Empl EMM",#N/A,TRUE,"Employees"}</definedName>
    <definedName name="hjh" localSheetId="6" hidden="1">{#N/A,#N/A,TRUE,"Cover";#N/A,#N/A,TRUE,"Content";"Orders EMM",#N/A,TRUE,"Order Sales";"project EMM",#N/A,TRUE,"Project Control";"Cash EMM",#N/A,TRUE,"Cash Control";"KPI EMM",#N/A,TRUE,"KPI-EMM";"Empl EMM",#N/A,TRUE,"Employees"}</definedName>
    <definedName name="hjh" localSheetId="5" hidden="1">{#N/A,#N/A,TRUE,"Cover";#N/A,#N/A,TRUE,"Content";"Orders EMM",#N/A,TRUE,"Order Sales";"project EMM",#N/A,TRUE,"Project Control";"Cash EMM",#N/A,TRUE,"Cash Control";"KPI EMM",#N/A,TRUE,"KPI-EMM";"Empl EMM",#N/A,TRUE,"Employees"}</definedName>
    <definedName name="hjh" hidden="1">{#N/A,#N/A,TRUE,"Cover";#N/A,#N/A,TRUE,"Content";"Orders EMM",#N/A,TRUE,"Order Sales";"project EMM",#N/A,TRUE,"Project Control";"Cash EMM",#N/A,TRUE,"Cash Control";"KPI EMM",#N/A,TRUE,"KPI-EMM";"Empl EMM",#N/A,TRUE,"Employees"}</definedName>
    <definedName name="hjhgkj" localSheetId="1" hidden="1">{#N/A,#N/A,FALSE,"3";#N/A,#N/A,FALSE,"5";#N/A,#N/A,FALSE,"6";#N/A,#N/A,FALSE,"8";#N/A,#N/A,FALSE,"10";#N/A,#N/A,FALSE,"13";#N/A,#N/A,FALSE,"14";#N/A,#N/A,FALSE,"15";#N/A,#N/A,FALSE,"16"}</definedName>
    <definedName name="hjhgkj" localSheetId="6" hidden="1">{#N/A,#N/A,FALSE,"3";#N/A,#N/A,FALSE,"5";#N/A,#N/A,FALSE,"6";#N/A,#N/A,FALSE,"8";#N/A,#N/A,FALSE,"10";#N/A,#N/A,FALSE,"13";#N/A,#N/A,FALSE,"14";#N/A,#N/A,FALSE,"15";#N/A,#N/A,FALSE,"16"}</definedName>
    <definedName name="hjhgkj" localSheetId="5" hidden="1">{#N/A,#N/A,FALSE,"3";#N/A,#N/A,FALSE,"5";#N/A,#N/A,FALSE,"6";#N/A,#N/A,FALSE,"8";#N/A,#N/A,FALSE,"10";#N/A,#N/A,FALSE,"13";#N/A,#N/A,FALSE,"14";#N/A,#N/A,FALSE,"15";#N/A,#N/A,FALSE,"16"}</definedName>
    <definedName name="hjhgkj" hidden="1">{#N/A,#N/A,FALSE,"3";#N/A,#N/A,FALSE,"5";#N/A,#N/A,FALSE,"6";#N/A,#N/A,FALSE,"8";#N/A,#N/A,FALSE,"10";#N/A,#N/A,FALSE,"13";#N/A,#N/A,FALSE,"14";#N/A,#N/A,FALSE,"15";#N/A,#N/A,FALSE,"16"}</definedName>
    <definedName name="hjlhjlhjl" localSheetId="1" hidden="1">{#N/A,#N/A,FALSE,"3";#N/A,#N/A,FALSE,"5";#N/A,#N/A,FALSE,"6";#N/A,#N/A,FALSE,"8";#N/A,#N/A,FALSE,"10";#N/A,#N/A,FALSE,"13";#N/A,#N/A,FALSE,"14";#N/A,#N/A,FALSE,"15";#N/A,#N/A,FALSE,"16"}</definedName>
    <definedName name="hjlhjlhjl" localSheetId="6" hidden="1">{#N/A,#N/A,FALSE,"3";#N/A,#N/A,FALSE,"5";#N/A,#N/A,FALSE,"6";#N/A,#N/A,FALSE,"8";#N/A,#N/A,FALSE,"10";#N/A,#N/A,FALSE,"13";#N/A,#N/A,FALSE,"14";#N/A,#N/A,FALSE,"15";#N/A,#N/A,FALSE,"16"}</definedName>
    <definedName name="hjlhjlhjl" localSheetId="5" hidden="1">{#N/A,#N/A,FALSE,"3";#N/A,#N/A,FALSE,"5";#N/A,#N/A,FALSE,"6";#N/A,#N/A,FALSE,"8";#N/A,#N/A,FALSE,"10";#N/A,#N/A,FALSE,"13";#N/A,#N/A,FALSE,"14";#N/A,#N/A,FALSE,"15";#N/A,#N/A,FALSE,"16"}</definedName>
    <definedName name="hjlhjlhjl" hidden="1">{#N/A,#N/A,FALSE,"3";#N/A,#N/A,FALSE,"5";#N/A,#N/A,FALSE,"6";#N/A,#N/A,FALSE,"8";#N/A,#N/A,FALSE,"10";#N/A,#N/A,FALSE,"13";#N/A,#N/A,FALSE,"14";#N/A,#N/A,FALSE,"15";#N/A,#N/A,FALSE,"16"}</definedName>
    <definedName name="hkh" localSheetId="1" hidden="1">{#N/A,#N/A,FALSE,"3";#N/A,#N/A,FALSE,"5";#N/A,#N/A,FALSE,"6";#N/A,#N/A,FALSE,"8";#N/A,#N/A,FALSE,"10";#N/A,#N/A,FALSE,"13";#N/A,#N/A,FALSE,"14";#N/A,#N/A,FALSE,"15";#N/A,#N/A,FALSE,"16"}</definedName>
    <definedName name="hkh" localSheetId="6" hidden="1">{#N/A,#N/A,FALSE,"3";#N/A,#N/A,FALSE,"5";#N/A,#N/A,FALSE,"6";#N/A,#N/A,FALSE,"8";#N/A,#N/A,FALSE,"10";#N/A,#N/A,FALSE,"13";#N/A,#N/A,FALSE,"14";#N/A,#N/A,FALSE,"15";#N/A,#N/A,FALSE,"16"}</definedName>
    <definedName name="hkh" localSheetId="5" hidden="1">{#N/A,#N/A,FALSE,"3";#N/A,#N/A,FALSE,"5";#N/A,#N/A,FALSE,"6";#N/A,#N/A,FALSE,"8";#N/A,#N/A,FALSE,"10";#N/A,#N/A,FALSE,"13";#N/A,#N/A,FALSE,"14";#N/A,#N/A,FALSE,"15";#N/A,#N/A,FALSE,"16"}</definedName>
    <definedName name="hkh" hidden="1">{#N/A,#N/A,FALSE,"3";#N/A,#N/A,FALSE,"5";#N/A,#N/A,FALSE,"6";#N/A,#N/A,FALSE,"8";#N/A,#N/A,FALSE,"10";#N/A,#N/A,FALSE,"13";#N/A,#N/A,FALSE,"14";#N/A,#N/A,FALSE,"15";#N/A,#N/A,FALSE,"16"}</definedName>
    <definedName name="hkhk" localSheetId="1" hidden="1">{#N/A,#N/A,FALSE,"3";#N/A,#N/A,FALSE,"5";#N/A,#N/A,FALSE,"6";#N/A,#N/A,FALSE,"8";#N/A,#N/A,FALSE,"10";#N/A,#N/A,FALSE,"13";#N/A,#N/A,FALSE,"14";#N/A,#N/A,FALSE,"15";#N/A,#N/A,FALSE,"16"}</definedName>
    <definedName name="hkhk" localSheetId="6" hidden="1">{#N/A,#N/A,FALSE,"3";#N/A,#N/A,FALSE,"5";#N/A,#N/A,FALSE,"6";#N/A,#N/A,FALSE,"8";#N/A,#N/A,FALSE,"10";#N/A,#N/A,FALSE,"13";#N/A,#N/A,FALSE,"14";#N/A,#N/A,FALSE,"15";#N/A,#N/A,FALSE,"16"}</definedName>
    <definedName name="hkhk" localSheetId="5" hidden="1">{#N/A,#N/A,FALSE,"3";#N/A,#N/A,FALSE,"5";#N/A,#N/A,FALSE,"6";#N/A,#N/A,FALSE,"8";#N/A,#N/A,FALSE,"10";#N/A,#N/A,FALSE,"13";#N/A,#N/A,FALSE,"14";#N/A,#N/A,FALSE,"15";#N/A,#N/A,FALSE,"16"}</definedName>
    <definedName name="hkhk" hidden="1">{#N/A,#N/A,FALSE,"3";#N/A,#N/A,FALSE,"5";#N/A,#N/A,FALSE,"6";#N/A,#N/A,FALSE,"8";#N/A,#N/A,FALSE,"10";#N/A,#N/A,FALSE,"13";#N/A,#N/A,FALSE,"14";#N/A,#N/A,FALSE,"15";#N/A,#N/A,FALSE,"16"}</definedName>
    <definedName name="hkk" localSheetId="1" hidden="1">{#N/A,#N/A,FALSE,"3";#N/A,#N/A,FALSE,"5";#N/A,#N/A,FALSE,"6";#N/A,#N/A,FALSE,"8";#N/A,#N/A,FALSE,"10";#N/A,#N/A,FALSE,"13";#N/A,#N/A,FALSE,"14";#N/A,#N/A,FALSE,"15";#N/A,#N/A,FALSE,"16"}</definedName>
    <definedName name="hkk" localSheetId="6" hidden="1">{#N/A,#N/A,FALSE,"3";#N/A,#N/A,FALSE,"5";#N/A,#N/A,FALSE,"6";#N/A,#N/A,FALSE,"8";#N/A,#N/A,FALSE,"10";#N/A,#N/A,FALSE,"13";#N/A,#N/A,FALSE,"14";#N/A,#N/A,FALSE,"15";#N/A,#N/A,FALSE,"16"}</definedName>
    <definedName name="hkk" localSheetId="5" hidden="1">{#N/A,#N/A,FALSE,"3";#N/A,#N/A,FALSE,"5";#N/A,#N/A,FALSE,"6";#N/A,#N/A,FALSE,"8";#N/A,#N/A,FALSE,"10";#N/A,#N/A,FALSE,"13";#N/A,#N/A,FALSE,"14";#N/A,#N/A,FALSE,"15";#N/A,#N/A,FALSE,"16"}</definedName>
    <definedName name="hkk" hidden="1">{#N/A,#N/A,FALSE,"3";#N/A,#N/A,FALSE,"5";#N/A,#N/A,FALSE,"6";#N/A,#N/A,FALSE,"8";#N/A,#N/A,FALSE,"10";#N/A,#N/A,FALSE,"13";#N/A,#N/A,FALSE,"14";#N/A,#N/A,FALSE,"15";#N/A,#N/A,FALSE,"16"}</definedName>
    <definedName name="hljlhjlhjl" localSheetId="1" hidden="1">{#N/A,#N/A,FALSE,"3";#N/A,#N/A,FALSE,"5";#N/A,#N/A,FALSE,"6";#N/A,#N/A,FALSE,"8";#N/A,#N/A,FALSE,"10";#N/A,#N/A,FALSE,"13";#N/A,#N/A,FALSE,"14";#N/A,#N/A,FALSE,"15";#N/A,#N/A,FALSE,"16"}</definedName>
    <definedName name="hljlhjlhjl" localSheetId="6" hidden="1">{#N/A,#N/A,FALSE,"3";#N/A,#N/A,FALSE,"5";#N/A,#N/A,FALSE,"6";#N/A,#N/A,FALSE,"8";#N/A,#N/A,FALSE,"10";#N/A,#N/A,FALSE,"13";#N/A,#N/A,FALSE,"14";#N/A,#N/A,FALSE,"15";#N/A,#N/A,FALSE,"16"}</definedName>
    <definedName name="hljlhjlhjl" localSheetId="5" hidden="1">{#N/A,#N/A,FALSE,"3";#N/A,#N/A,FALSE,"5";#N/A,#N/A,FALSE,"6";#N/A,#N/A,FALSE,"8";#N/A,#N/A,FALSE,"10";#N/A,#N/A,FALSE,"13";#N/A,#N/A,FALSE,"14";#N/A,#N/A,FALSE,"15";#N/A,#N/A,FALSE,"16"}</definedName>
    <definedName name="hljlhjlhjl" hidden="1">{#N/A,#N/A,FALSE,"3";#N/A,#N/A,FALSE,"5";#N/A,#N/A,FALSE,"6";#N/A,#N/A,FALSE,"8";#N/A,#N/A,FALSE,"10";#N/A,#N/A,FALSE,"13";#N/A,#N/A,FALSE,"14";#N/A,#N/A,FALSE,"15";#N/A,#N/A,FALSE,"16"}</definedName>
    <definedName name="ines" localSheetId="1" hidden="1">{#N/A,#N/A,FALSE,"3";#N/A,#N/A,FALSE,"5";#N/A,#N/A,FALSE,"6";#N/A,#N/A,FALSE,"8";#N/A,#N/A,FALSE,"10";#N/A,#N/A,FALSE,"13";#N/A,#N/A,FALSE,"14";#N/A,#N/A,FALSE,"15";#N/A,#N/A,FALSE,"16"}</definedName>
    <definedName name="ines" localSheetId="6" hidden="1">{#N/A,#N/A,FALSE,"3";#N/A,#N/A,FALSE,"5";#N/A,#N/A,FALSE,"6";#N/A,#N/A,FALSE,"8";#N/A,#N/A,FALSE,"10";#N/A,#N/A,FALSE,"13";#N/A,#N/A,FALSE,"14";#N/A,#N/A,FALSE,"15";#N/A,#N/A,FALSE,"16"}</definedName>
    <definedName name="ines" localSheetId="5" hidden="1">{#N/A,#N/A,FALSE,"3";#N/A,#N/A,FALSE,"5";#N/A,#N/A,FALSE,"6";#N/A,#N/A,FALSE,"8";#N/A,#N/A,FALSE,"10";#N/A,#N/A,FALSE,"13";#N/A,#N/A,FALSE,"14";#N/A,#N/A,FALSE,"15";#N/A,#N/A,FALSE,"16"}</definedName>
    <definedName name="ines" hidden="1">{#N/A,#N/A,FALSE,"3";#N/A,#N/A,FALSE,"5";#N/A,#N/A,FALSE,"6";#N/A,#N/A,FALSE,"8";#N/A,#N/A,FALSE,"10";#N/A,#N/A,FALSE,"13";#N/A,#N/A,FALSE,"14";#N/A,#N/A,FALSE,"15";#N/A,#N/A,FALSE,"16"}</definedName>
    <definedName name="ioiuoiu" localSheetId="1" hidden="1">{#N/A,#N/A,FALSE,"3";#N/A,#N/A,FALSE,"5";#N/A,#N/A,FALSE,"6";#N/A,#N/A,FALSE,"8";#N/A,#N/A,FALSE,"10";#N/A,#N/A,FALSE,"13";#N/A,#N/A,FALSE,"14";#N/A,#N/A,FALSE,"15";#N/A,#N/A,FALSE,"16"}</definedName>
    <definedName name="ioiuoiu" localSheetId="6" hidden="1">{#N/A,#N/A,FALSE,"3";#N/A,#N/A,FALSE,"5";#N/A,#N/A,FALSE,"6";#N/A,#N/A,FALSE,"8";#N/A,#N/A,FALSE,"10";#N/A,#N/A,FALSE,"13";#N/A,#N/A,FALSE,"14";#N/A,#N/A,FALSE,"15";#N/A,#N/A,FALSE,"16"}</definedName>
    <definedName name="ioiuoiu" localSheetId="5" hidden="1">{#N/A,#N/A,FALSE,"3";#N/A,#N/A,FALSE,"5";#N/A,#N/A,FALSE,"6";#N/A,#N/A,FALSE,"8";#N/A,#N/A,FALSE,"10";#N/A,#N/A,FALSE,"13";#N/A,#N/A,FALSE,"14";#N/A,#N/A,FALSE,"15";#N/A,#N/A,FALSE,"16"}</definedName>
    <definedName name="ioiuoiu" hidden="1">{#N/A,#N/A,FALSE,"3";#N/A,#N/A,FALSE,"5";#N/A,#N/A,FALSE,"6";#N/A,#N/A,FALSE,"8";#N/A,#N/A,FALSE,"10";#N/A,#N/A,FALSE,"13";#N/A,#N/A,FALSE,"14";#N/A,#N/A,FALSE,"15";#N/A,#N/A,FALSE,"16"}</definedName>
    <definedName name="ioiuouio" localSheetId="1" hidden="1">{#N/A,#N/A,FALSE,"3";#N/A,#N/A,FALSE,"5";#N/A,#N/A,FALSE,"6";#N/A,#N/A,FALSE,"8";#N/A,#N/A,FALSE,"10";#N/A,#N/A,FALSE,"13";#N/A,#N/A,FALSE,"14";#N/A,#N/A,FALSE,"15";#N/A,#N/A,FALSE,"16"}</definedName>
    <definedName name="ioiuouio" localSheetId="6" hidden="1">{#N/A,#N/A,FALSE,"3";#N/A,#N/A,FALSE,"5";#N/A,#N/A,FALSE,"6";#N/A,#N/A,FALSE,"8";#N/A,#N/A,FALSE,"10";#N/A,#N/A,FALSE,"13";#N/A,#N/A,FALSE,"14";#N/A,#N/A,FALSE,"15";#N/A,#N/A,FALSE,"16"}</definedName>
    <definedName name="ioiuouio" localSheetId="5" hidden="1">{#N/A,#N/A,FALSE,"3";#N/A,#N/A,FALSE,"5";#N/A,#N/A,FALSE,"6";#N/A,#N/A,FALSE,"8";#N/A,#N/A,FALSE,"10";#N/A,#N/A,FALSE,"13";#N/A,#N/A,FALSE,"14";#N/A,#N/A,FALSE,"15";#N/A,#N/A,FALSE,"16"}</definedName>
    <definedName name="ioiuouio" hidden="1">{#N/A,#N/A,FALSE,"3";#N/A,#N/A,FALSE,"5";#N/A,#N/A,FALSE,"6";#N/A,#N/A,FALSE,"8";#N/A,#N/A,FALSE,"10";#N/A,#N/A,FALSE,"13";#N/A,#N/A,FALSE,"14";#N/A,#N/A,FALSE,"15";#N/A,#N/A,FALSE,"16"}</definedName>
    <definedName name="iouiuouiooiu" localSheetId="1" hidden="1">{#N/A,#N/A,FALSE,"3";#N/A,#N/A,FALSE,"5";#N/A,#N/A,FALSE,"6";#N/A,#N/A,FALSE,"8";#N/A,#N/A,FALSE,"10";#N/A,#N/A,FALSE,"13";#N/A,#N/A,FALSE,"14";#N/A,#N/A,FALSE,"15";#N/A,#N/A,FALSE,"16"}</definedName>
    <definedName name="iouiuouiooiu" localSheetId="6" hidden="1">{#N/A,#N/A,FALSE,"3";#N/A,#N/A,FALSE,"5";#N/A,#N/A,FALSE,"6";#N/A,#N/A,FALSE,"8";#N/A,#N/A,FALSE,"10";#N/A,#N/A,FALSE,"13";#N/A,#N/A,FALSE,"14";#N/A,#N/A,FALSE,"15";#N/A,#N/A,FALSE,"16"}</definedName>
    <definedName name="iouiuouiooiu" localSheetId="5" hidden="1">{#N/A,#N/A,FALSE,"3";#N/A,#N/A,FALSE,"5";#N/A,#N/A,FALSE,"6";#N/A,#N/A,FALSE,"8";#N/A,#N/A,FALSE,"10";#N/A,#N/A,FALSE,"13";#N/A,#N/A,FALSE,"14";#N/A,#N/A,FALSE,"15";#N/A,#N/A,FALSE,"16"}</definedName>
    <definedName name="iouiuouiooiu" hidden="1">{#N/A,#N/A,FALSE,"3";#N/A,#N/A,FALSE,"5";#N/A,#N/A,FALSE,"6";#N/A,#N/A,FALSE,"8";#N/A,#N/A,FALSE,"10";#N/A,#N/A,FALSE,"13";#N/A,#N/A,FALSE,"14";#N/A,#N/A,FALSE,"15";#N/A,#N/A,FALSE,"16"}</definedName>
    <definedName name="IQ_1_4_FAMILY_JUNIOR_LIENS_CHARGE_OFFS_FDIC" hidden="1">"c6605"</definedName>
    <definedName name="IQ_1_4_FAMILY_JUNIOR_LIENS_NET_CHARGE_OFFS_FDIC" hidden="1">"c6643"</definedName>
    <definedName name="IQ_1_4_FAMILY_JUNIOR_LIENS_RECOVERIES_FDIC" hidden="1">"c6624"</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RED_BY_REPORTING_BANK_FDIC" hidden="1">"c6535"</definedName>
    <definedName name="IQ_ACQUISITION_RE_ASSETS" hidden="1">"c1628"</definedName>
    <definedName name="IQ_AD" hidden="1">"c7"</definedName>
    <definedName name="IQ_ADD_PAID_IN" hidden="1">"c1344"</definedName>
    <definedName name="IQ_ADDIN" hidden="1">"AUTO"</definedName>
    <definedName name="IQ_ADDITIONAL_NON_INT_INC_FDIC" hidden="1">"c6574"</definedName>
    <definedName name="IQ_ADJ_AVG_BANK_ASSETS" hidden="1">"c2671"</definedName>
    <definedName name="IQ_ADJUSTABLE_RATE_LOANS_FDIC" hidden="1">"c6375"</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FTER_TAX_INCOME_FDIC" hidden="1">"c6583"</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ENDED_BALANCE_PREVIOUS_YR_FDIC" hidden="1">"c6499"</definedName>
    <definedName name="IQ_AMORT_EXPENSE_FDIC" hidden="1">"c6677"</definedName>
    <definedName name="IQ_AMORTIZATION" hidden="1">"c1591"</definedName>
    <definedName name="IQ_AMORTIZED_COST_FDIC" hidden="1">"c6426"</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SSET_BACKED_FDIC" hidden="1">"c6301"</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HELD_FDIC" hidden="1">"c6305"</definedName>
    <definedName name="IQ_ASSETS_OPER_LEASE_DEPR" hidden="1">"c2070"</definedName>
    <definedName name="IQ_ASSETS_OPER_LEASE_GROSS" hidden="1">"c2071"</definedName>
    <definedName name="IQ_ASSETS_PER_EMPLOYEE_FDIC" hidden="1">"c6737"</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AILABLE_FOR_SALE_FDIC" hidden="1">"c6409"</definedName>
    <definedName name="IQ_AVERAGE_ASSETS_FDIC" hidden="1">"c6362"</definedName>
    <definedName name="IQ_AVERAGE_ASSETS_QUART_FDIC" hidden="1">"c6363"</definedName>
    <definedName name="IQ_AVERAGE_EARNING_ASSETS_FDIC" hidden="1">"c6748"</definedName>
    <definedName name="IQ_AVERAGE_EQUITY_FDIC" hidden="1">"c6749"</definedName>
    <definedName name="IQ_AVERAGE_LOANS_FDIC" hidden="1">"c6750"</definedName>
    <definedName name="IQ_AVG_BANK_ASSETS" hidden="1">"c2072"</definedName>
    <definedName name="IQ_AVG_BANK_LOANS" hidden="1">"c2073"</definedName>
    <definedName name="IQ_AVG_BROKER_REC" hidden="1">"c63"</definedName>
    <definedName name="IQ_AVG_BROKER_REC_NO" hidden="1">"c64"</definedName>
    <definedName name="IQ_AVG_BROKER_REC_NO_REUT" hidden="1">"c5315"</definedName>
    <definedName name="IQ_AVG_BROKER_REC_REUT" hidden="1">"c3630"</definedName>
    <definedName name="IQ_AVG_DAILY_VOL" hidden="1">"c65"</definedName>
    <definedName name="IQ_AVG_EMPLOYEES" hidden="1">"c6019"</definedName>
    <definedName name="IQ_AVG_INDUSTRY_REC" hidden="1">"c4455"</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MP_EMPLOYEES" hidden="1">"c6020"</definedName>
    <definedName name="IQ_AVG_TEV" hidden="1">"c84"</definedName>
    <definedName name="IQ_AVG_VOLUME" hidden="1">"c1346"</definedName>
    <definedName name="IQ_BALANCE_GOODS_APR_FC_UNUSED_UNUSED_UNUSED" hidden="1">"c8353"</definedName>
    <definedName name="IQ_BALANCE_GOODS_APR_UNUSED_UNUSED_UNUSED" hidden="1">"c7473"</definedName>
    <definedName name="IQ_BALANCE_GOODS_FC_UNUSED_UNUSED_UNUSED" hidden="1">"c7693"</definedName>
    <definedName name="IQ_BALANCE_GOODS_POP_FC_UNUSED_UNUSED_UNUSED" hidden="1">"c7913"</definedName>
    <definedName name="IQ_BALANCE_GOODS_POP_UNUSED_UNUSED_UNUSED" hidden="1">"c7033"</definedName>
    <definedName name="IQ_BALANCE_GOODS_UNUSED_UNUSED_UNUSED" hidden="1">"c6813"</definedName>
    <definedName name="IQ_BALANCE_GOODS_YOY_FC_UNUSED_UNUSED_UNUSED" hidden="1">"c8133"</definedName>
    <definedName name="IQ_BALANCE_GOODS_YOY_UNUSED_UNUSED_UNUSED" hidden="1">"c7253"</definedName>
    <definedName name="IQ_BALANCE_SERV_APR_FC_UNUSED_UNUSED_UNUSED" hidden="1">"c8355"</definedName>
    <definedName name="IQ_BALANCE_SERV_APR_UNUSED_UNUSED_UNUSED" hidden="1">"c7475"</definedName>
    <definedName name="IQ_BALANCE_SERV_FC_UNUSED_UNUSED_UNUSED" hidden="1">"c7695"</definedName>
    <definedName name="IQ_BALANCE_SERV_POP_FC_UNUSED_UNUSED_UNUSED" hidden="1">"c7915"</definedName>
    <definedName name="IQ_BALANCE_SERV_POP_UNUSED_UNUSED_UNUSED" hidden="1">"c7035"</definedName>
    <definedName name="IQ_BALANCE_SERV_UNUSED_UNUSED_UNUSED" hidden="1">"c6815"</definedName>
    <definedName name="IQ_BALANCE_SERV_YOY_FC_UNUSED_UNUSED_UNUSED" hidden="1">"c8135"</definedName>
    <definedName name="IQ_BALANCE_SERV_YOY_UNUSED_UNUSED_UNUSED" hidden="1">"c7255"</definedName>
    <definedName name="IQ_BALANCE_TRADE_APR_FC_UNUSED_UNUSED_UNUSED" hidden="1">"c8357"</definedName>
    <definedName name="IQ_BALANCE_TRADE_APR_UNUSED_UNUSED_UNUSED" hidden="1">"c7477"</definedName>
    <definedName name="IQ_BALANCE_TRADE_FC_UNUSED_UNUSED_UNUSED" hidden="1">"c7697"</definedName>
    <definedName name="IQ_BALANCE_TRADE_POP_FC_UNUSED_UNUSED_UNUSED" hidden="1">"c7917"</definedName>
    <definedName name="IQ_BALANCE_TRADE_POP_UNUSED_UNUSED_UNUSED" hidden="1">"c7037"</definedName>
    <definedName name="IQ_BALANCE_TRADE_UNUSED_UNUSED_UNUSED" hidden="1">"c6817"</definedName>
    <definedName name="IQ_BALANCE_TRADE_YOY_FC_UNUSED_UNUSED_UNUSED" hidden="1">"c8137"</definedName>
    <definedName name="IQ_BALANCE_TRADE_YOY_UNUSED_UNUSED_UNUSED" hidden="1">"c7257"</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DEBT" hidden="1">"c2544"</definedName>
    <definedName name="IQ_BANK_DEBT_PCT" hidden="1">"c2545"</definedName>
    <definedName name="IQ_BANK_GUARANTOR_FDIC" hidden="1">"c6506"</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S_FOREIGN_COUNTRIES_TOTAL_DEPOSITS_FDIC" hidden="1">"c6475"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ROK_COMMISSION" hidden="1">"c3514"</definedName>
    <definedName name="IQ_BROKERED_DEPOSITS_FDIC" hidden="1">"c6486"</definedName>
    <definedName name="IQ_BUDGET_BALANCE_APR_FC_UNUSED_UNUSED_UNUSED" hidden="1">"c8359"</definedName>
    <definedName name="IQ_BUDGET_BALANCE_APR_UNUSED_UNUSED_UNUSED" hidden="1">"c7479"</definedName>
    <definedName name="IQ_BUDGET_BALANCE_FC_UNUSED_UNUSED_UNUSED" hidden="1">"c7699"</definedName>
    <definedName name="IQ_BUDGET_BALANCE_POP_FC_UNUSED_UNUSED_UNUSED" hidden="1">"c7919"</definedName>
    <definedName name="IQ_BUDGET_BALANCE_POP_UNUSED_UNUSED_UNUSED" hidden="1">"c7039"</definedName>
    <definedName name="IQ_BUDGET_BALANCE_UNUSED_UNUSED_UNUSED" hidden="1">"c6819"</definedName>
    <definedName name="IQ_BUDGET_BALANCE_YOY_FC_UNUSED_UNUSED_UNUSED" hidden="1">"c8139"</definedName>
    <definedName name="IQ_BUDGET_BALANCE_YOY_UNUSED_UNUSED_UNUSED" hidden="1">"c7259"</definedName>
    <definedName name="IQ_BUDGET_RECEIPTS_APR_FC_UNUSED_UNUSED_UNUSED" hidden="1">"c8361"</definedName>
    <definedName name="IQ_BUDGET_RECEIPTS_APR_UNUSED_UNUSED_UNUSED" hidden="1">"c7481"</definedName>
    <definedName name="IQ_BUDGET_RECEIPTS_FC_UNUSED_UNUSED_UNUSED" hidden="1">"c7701"</definedName>
    <definedName name="IQ_BUDGET_RECEIPTS_POP_FC_UNUSED_UNUSED_UNUSED" hidden="1">"c7921"</definedName>
    <definedName name="IQ_BUDGET_RECEIPTS_POP_UNUSED_UNUSED_UNUSED" hidden="1">"c7041"</definedName>
    <definedName name="IQ_BUDGET_RECEIPTS_UNUSED_UNUSED_UNUSED" hidden="1">"c6821"</definedName>
    <definedName name="IQ_BUDGET_RECEIPTS_YOY_FC_UNUSED_UNUSED_UNUSED" hidden="1">"c8141"</definedName>
    <definedName name="IQ_BUDGET_RECEIPTS_YOY_UNUSED_UNUSED_UNUSED" hidden="1">"c7261"</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Q_EST" hidden="1">"c6796"</definedName>
    <definedName name="IQ_CAL_Q_EST_REUT" hidden="1">"c6800"</definedName>
    <definedName name="IQ_CAL_Y" hidden="1">"c102"</definedName>
    <definedName name="IQ_CAL_Y_EST" hidden="1">"c6797"</definedName>
    <definedName name="IQ_CAL_Y_EST_REUT" hidden="1">"c6801"</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IVIDENDS_NET_INCOME_FDIC" hidden="1">"c6738"</definedName>
    <definedName name="IQ_CASH_DUE_BANKS" hidden="1">"c1351"</definedName>
    <definedName name="IQ_CASH_EQUIV" hidden="1">"c118"</definedName>
    <definedName name="IQ_CASH_FINAN" hidden="1">"c119"</definedName>
    <definedName name="IQ_CASH_FLOW_ACT_OR_EST" hidden="1">"c4154"</definedName>
    <definedName name="IQ_CASH_IN_PROCESS_FDIC" hidden="1">"c6386"</definedName>
    <definedName name="IQ_CASH_INTEREST" hidden="1">"c120"</definedName>
    <definedName name="IQ_CASH_INTEREST_FINAN" hidden="1">"c6295"</definedName>
    <definedName name="IQ_CASH_INTEREST_INVEST" hidden="1">"c6294"</definedName>
    <definedName name="IQ_CASH_INTEREST_OPER" hidden="1">"c6293"</definedName>
    <definedName name="IQ_CASH_INVEST" hidden="1">"c121"</definedName>
    <definedName name="IQ_CASH_OPER" hidden="1">"c122"</definedName>
    <definedName name="IQ_CASH_OPER_ACT_OR_EST" hidden="1">"c4164"</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ASH_TAXES_FINAN" hidden="1">"c6292"</definedName>
    <definedName name="IQ_CASH_TAXES_INVEST" hidden="1">"c6291"</definedName>
    <definedName name="IQ_CASH_TAXES_OPER" hidden="1">"c6290"</definedName>
    <definedName name="IQ_CCE_FDIC" hidden="1">"c6296"</definedName>
    <definedName name="IQ_CDS_ASK" hidden="1">"c6027"</definedName>
    <definedName name="IQ_CDS_BID" hidden="1">"c6026"</definedName>
    <definedName name="IQ_CDS_CURRENCY" hidden="1">"c6031"</definedName>
    <definedName name="IQ_CDS_EVAL_DATE" hidden="1">"c6029"</definedName>
    <definedName name="IQ_CDS_MID" hidden="1">"c6028"</definedName>
    <definedName name="IQ_CDS_NAME" hidden="1">"c6034"</definedName>
    <definedName name="IQ_CDS_TERM" hidden="1">"c6030"</definedName>
    <definedName name="IQ_CDS_TYPE" hidden="1">"c6025"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H" hidden="1">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_REAL_APR_FC_UNUSED_UNUSED_UNUSED" hidden="1">"c8500"</definedName>
    <definedName name="IQ_CHANGE_INVENT_REAL_APR_UNUSED_UNUSED_UNUSED" hidden="1">"c7620"</definedName>
    <definedName name="IQ_CHANGE_INVENT_REAL_FC_UNUSED_UNUSED_UNUSED" hidden="1">"c7840"</definedName>
    <definedName name="IQ_CHANGE_INVENT_REAL_POP_FC_UNUSED_UNUSED_UNUSED" hidden="1">"c8060"</definedName>
    <definedName name="IQ_CHANGE_INVENT_REAL_POP_UNUSED_UNUSED_UNUSED" hidden="1">"c7180"</definedName>
    <definedName name="IQ_CHANGE_INVENT_REAL_UNUSED_UNUSED_UNUSED" hidden="1">"c6960"</definedName>
    <definedName name="IQ_CHANGE_INVENT_REAL_YOY_FC_UNUSED_UNUSED_UNUSED" hidden="1">"c8280"</definedName>
    <definedName name="IQ_CHANGE_INVENT_REAL_YOY_UNUSED_UNUSED_UNUSED" hidden="1">"c7400"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GROSS" hidden="1">"c162"</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NET" hidden="1">"c163"</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MO_FDIC" hidden="1">"c6406"</definedName>
    <definedName name="IQ_COGS" hidden="1">"c175"</definedName>
    <definedName name="IQ_COLLECTION_DOMESTIC_FDIC" hidden="1">"c6387"</definedName>
    <definedName name="IQ_COMBINED_RATIO" hidden="1">"c176"</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FIRE_WRITTEN" hidden="1">"c178"</definedName>
    <definedName name="IQ_COMMERCIAL_INDUSTRIAL_CHARGE_OFFS_FDIC" hidden="1">"c6598"</definedName>
    <definedName name="IQ_COMMERCIAL_INDUSTRIAL_LOANS_NET_FDIC" hidden="1">"c6317"</definedName>
    <definedName name="IQ_COMMERCIAL_INDUSTRIAL_NET_CHARGE_OFFS_FDIC" hidden="1">"c6636"</definedName>
    <definedName name="IQ_COMMERCIAL_INDUSTRIAL_RECOVERIES_FDIC" hidden="1">"c6617"</definedName>
    <definedName name="IQ_COMMERCIAL_INDUSTRIAL_TOTAL_LOANS_FOREIGN_FDIC" hidden="1">"c6451"</definedName>
    <definedName name="IQ_COMMERCIAL_MORT" hidden="1">"c179"</definedName>
    <definedName name="IQ_COMMERCIAL_RE_CONSTRUCTION_LAND_DEV_FDIC" hidden="1">"c6526"</definedName>
    <definedName name="IQ_COMMERCIAL_RE_LOANS_FDIC" hidden="1">"c6312"</definedName>
    <definedName name="IQ_COMMISS_FEES" hidden="1">"c180"</definedName>
    <definedName name="IQ_COMMISSION_DEF" hidden="1">"c181"</definedName>
    <definedName name="IQ_COMMITMENTS_MATURITY_EXCEEDING_1YR_FDIC" hidden="1">"c6531"</definedName>
    <definedName name="IQ_COMMITMENTS_NOT_SECURED_RE_FDIC" hidden="1">"c6528"</definedName>
    <definedName name="IQ_COMMITMENTS_SECURED_RE_FDIC" hidden="1">"c6527"</definedName>
    <definedName name="IQ_COMMODITY_EXPOSURES_FDIC" hidden="1">"c6665"</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FDIC" hidden="1">"c6350"</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NOTE" hidden="1">"c6792"</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DEV_LOANS_FDIC" hidden="1">"c6313"</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STRUCTION_LOANS" hidden="1">"c222"</definedName>
    <definedName name="IQ_CONSUMER_LOANS" hidden="1">"c223"</definedName>
    <definedName name="IQ_CONTRACTS_OTHER_COMMODITIES_EQUITIES._FDIC" hidden="1">"c6522"</definedName>
    <definedName name="IQ_CONV_DATE" hidden="1">"c2191"</definedName>
    <definedName name="IQ_CONV_EXP_DATE" hidden="1">"c3043"</definedName>
    <definedName name="IQ_CONV_PREMIUM" hidden="1">"c2195"</definedName>
    <definedName name="IQ_CONV_PRICE" hidden="1">"c2193"</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NVEYED_TO_OTHERS_FDIC" hidden="1">"c6534"</definedName>
    <definedName name="IQ_CORE_CAPITAL_RATIO_FDIC" hidden="1">"c6745"</definedName>
    <definedName name="IQ_CORP_GOODS_PRICE_INDEX_APR_FC_UNUSED_UNUSED_UNUSED" hidden="1">"c8381"</definedName>
    <definedName name="IQ_CORP_GOODS_PRICE_INDEX_APR_UNUSED_UNUSED_UNUSED" hidden="1">"c7501"</definedName>
    <definedName name="IQ_CORP_GOODS_PRICE_INDEX_FC_UNUSED_UNUSED_UNUSED" hidden="1">"c7721"</definedName>
    <definedName name="IQ_CORP_GOODS_PRICE_INDEX_POP_FC_UNUSED_UNUSED_UNUSED" hidden="1">"c7941"</definedName>
    <definedName name="IQ_CORP_GOODS_PRICE_INDEX_POP_UNUSED_UNUSED_UNUSED" hidden="1">"c7061"</definedName>
    <definedName name="IQ_CORP_GOODS_PRICE_INDEX_UNUSED_UNUSED_UNUSED" hidden="1">"c6841"</definedName>
    <definedName name="IQ_CORP_GOODS_PRICE_INDEX_YOY_FC_UNUSED_UNUSED_UNUSED" hidden="1">"c8161"</definedName>
    <definedName name="IQ_CORP_GOODS_PRICE_INDEX_YOY_UNUSED_UNUSED_UNUSED" hidden="1">"c7281"</definedName>
    <definedName name="IQ_COST_BORROWING" hidden="1">"c2936"</definedName>
    <definedName name="IQ_COST_BORROWINGS" hidden="1">"c225"</definedName>
    <definedName name="IQ_COST_OF_FUNDING_ASSETS_FDIC" hidden="1">"c6725"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CHARGE_OFFS_FDIC" hidden="1">"c6652"</definedName>
    <definedName name="IQ_CREDIT_CARD_FEE_BNK" hidden="1">"c231"</definedName>
    <definedName name="IQ_CREDIT_CARD_FEE_FIN" hidden="1">"c1583"</definedName>
    <definedName name="IQ_CREDIT_CARD_LINES_FDIC" hidden="1">"c6525"</definedName>
    <definedName name="IQ_CREDIT_CARD_LOANS_FDIC" hidden="1">"c6319"</definedName>
    <definedName name="IQ_CREDIT_CARD_NET_CHARGE_OFFS_FDIC" hidden="1">"c6654"</definedName>
    <definedName name="IQ_CREDIT_CARD_RECOVERIES_FDIC" hidden="1">"c6653"</definedName>
    <definedName name="IQ_CREDIT_LOSS_CF" hidden="1">"c232"</definedName>
    <definedName name="IQ_CREDIT_LOSS_PROVISION_NET_CHARGE_OFFS_FDIC" hidden="1">"c6734"</definedName>
    <definedName name="IQ_CUMULATIVE_SPLIT_FACTOR" hidden="1">"c2094"</definedName>
    <definedName name="IQ_CURR_ACCT_BALANCE_APR_FC_UNUSED_UNUSED_UNUSED" hidden="1">"c8387"</definedName>
    <definedName name="IQ_CURR_ACCT_BALANCE_APR_UNUSED_UNUSED_UNUSED" hidden="1">"c7507"</definedName>
    <definedName name="IQ_CURR_ACCT_BALANCE_FC_UNUSED_UNUSED_UNUSED" hidden="1">"c7727"</definedName>
    <definedName name="IQ_CURR_ACCT_BALANCE_POP_FC_UNUSED_UNUSED_UNUSED" hidden="1">"c7947"</definedName>
    <definedName name="IQ_CURR_ACCT_BALANCE_POP_UNUSED_UNUSED_UNUSED" hidden="1">"c7067"</definedName>
    <definedName name="IQ_CURR_ACCT_BALANCE_UNUSED_UNUSED_UNUSED" hidden="1">"c6847"</definedName>
    <definedName name="IQ_CURR_ACCT_BALANCE_YOY_FC_UNUSED_UNUSED_UNUSED" hidden="1">"c8167"</definedName>
    <definedName name="IQ_CURR_ACCT_BALANCE_YOY_UNUSED_UNUSED_UNUSED" hidden="1">"c7287"</definedName>
    <definedName name="IQ_CURR_DOMESTIC_TAXES" hidden="1">"c2074"</definedName>
    <definedName name="IQ_CURR_FOREIGN_TAXES" hidden="1">"c2075"</definedName>
    <definedName name="IQ_CURRENCY_COIN_DOMESTIC_FDIC" hidden="1">"c6388"</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BENCHMARK" hidden="1">"c6780"</definedName>
    <definedName name="IQ_CURRENT_BENCHMARK_CIQID" hidden="1">"c6781"</definedName>
    <definedName name="IQ_CURRENT_BENCHMARK_MATURITY" hidden="1">"c6782"</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ILY" hidden="1">500000</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MAND_DEPOSITS_FDIC" hidden="1">"c6489"</definedName>
    <definedName name="IQ_DEPOSIT_ACCOUNTS_LESS_THAN_100K_FDIC" hidden="1">"c6494"</definedName>
    <definedName name="IQ_DEPOSIT_ACCOUNTS_MORE_THAN_100K_FDIC" hidden="1">"c6492"</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FIN" hidden="1">"c321"</definedName>
    <definedName name="IQ_DEPOSITS_HELD_DOMESTIC_FDIC" hidden="1">"c6340"</definedName>
    <definedName name="IQ_DEPOSITS_HELD_FOREIGN_FDIC" hidden="1">"c6341"</definedName>
    <definedName name="IQ_DEPOSITS_INTEREST_SECURITIES" hidden="1">"c5509"</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PRE_AMORT" hidden="1">"c1360"</definedName>
    <definedName name="IQ_DEPRE_AMORT_SUPPL" hidden="1">"c1593"</definedName>
    <definedName name="IQ_DEPRE_DEPLE" hidden="1">"c1361"</definedName>
    <definedName name="IQ_DEPRE_SUPP" hidden="1">"c1443"</definedName>
    <definedName name="IQ_DERIVATIVES_FDIC" hidden="1">"c6523"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ACT_OR_EST" hidden="1">"c4278"</definedName>
    <definedName name="IQ_DISTRIBUTABLE_CASH_PAYOUT" hidden="1">"c3005"</definedName>
    <definedName name="IQ_DISTRIBUTABLE_CASH_SHARE" hidden="1">"c3003"</definedName>
    <definedName name="IQ_DISTRIBUTABLE_CASH_SHARE_ACT_OR_EST" hidden="1">"c4286"</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IVIDENDS_DECLARED_COMMON_FDIC" hidden="1">"c6659"</definedName>
    <definedName name="IQ_DIVIDENDS_DECLARED_PREFERRED_FDIC" hidden="1">"c6658"</definedName>
    <definedName name="IQ_DIVIDENDS_FDIC" hidden="1">"c6660"</definedName>
    <definedName name="IQ_DNB_OTHER_EXP_INC_TAX_US" hidden="1">"c6787"</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URATION" hidden="1">"c2181"</definedName>
    <definedName name="IQ_EARNING_ASSET_YIELD" hidden="1">"c343"</definedName>
    <definedName name="IQ_EARNING_ASSETS_FDIC" hidden="1">"c6360"</definedName>
    <definedName name="IQ_EARNING_ASSETS_YIELD_FDIC" hidden="1">"c6724"</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REUT" hidden="1">"c5314"</definedName>
    <definedName name="IQ_EARNINGS_COVERAGE_NET_CHARGE_OFFS_FDIC" hidden="1">"c6735"</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EQ_INC" hidden="1">"c3498"</definedName>
    <definedName name="IQ_EBIT_EQ_INC_EXCL_SBC" hidden="1">"c3502"</definedName>
    <definedName name="IQ_EBIT_EXCL_SBC" hidden="1">"c3082"</definedName>
    <definedName name="IQ_EBIT_GW_ACT_OR_EST" hidden="1">"c4306"</definedName>
    <definedName name="IQ_EBIT_INT" hidden="1">"c360"</definedName>
    <definedName name="IQ_EBIT_MARGIN" hidden="1">"c359"</definedName>
    <definedName name="IQ_EBIT_OVER_IE" hidden="1">"c1369"</definedName>
    <definedName name="IQ_EBIT_SBC_ACT_OR_EST" hidden="1">"c4316"</definedName>
    <definedName name="IQ_EBIT_SBC_GW_ACT_OR_EST" hidden="1">"c4320"</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 hidden="1">"c2215"</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REUT" hidden="1">"c3640"</definedName>
    <definedName name="IQ_EBITDA_EXCL_SBC" hidden="1">"c3081"</definedName>
    <definedName name="IQ_EBITDA_HIGH_EST" hidden="1">"c370"</definedName>
    <definedName name="IQ_EBITDA_HIGH_EST_REUT" hidden="1">"c3642"</definedName>
    <definedName name="IQ_EBITDA_INT" hidden="1">"c373"</definedName>
    <definedName name="IQ_EBITDA_LOW_EST" hidden="1">"c371"</definedName>
    <definedName name="IQ_EBITDA_LOW_EST_REUT" hidden="1">"c3643"</definedName>
    <definedName name="IQ_EBITDA_MARGIN" hidden="1">"c372"</definedName>
    <definedName name="IQ_EBITDA_MEDIAN_EST" hidden="1">"c1663"</definedName>
    <definedName name="IQ_EBITDA_MEDIAN_EST_REUT" hidden="1">"c3641"</definedName>
    <definedName name="IQ_EBITDA_NUM_EST" hidden="1">"c374"</definedName>
    <definedName name="IQ_EBITDA_NUM_EST_REUT" hidden="1">"c3644"</definedName>
    <definedName name="IQ_EBITDA_OVER_TOTAL_IE" hidden="1">"c1371"</definedName>
    <definedName name="IQ_EBITDA_SBC_ACT_OR_EST" hidden="1">"c4337"</definedName>
    <definedName name="IQ_EBITDA_STDDEV_EST" hidden="1">"c375"</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 hidden="1">"c6215"</definedName>
    <definedName name="IQ_EBT_REIT" hidden="1">"c389"</definedName>
    <definedName name="IQ_EBT_SBC_ACT_OR_EST" hidden="1">"c4350"</definedName>
    <definedName name="IQ_EBT_SBC_GW_ACT_OR_EST" hidden="1">"c4354"</definedName>
    <definedName name="IQ_EBT_UTI" hidden="1">"c390"</definedName>
    <definedName name="IQ_ECO_METRIC_6825_UNUSED_UNUSED_UNUSED" hidden="1">"c6825"</definedName>
    <definedName name="IQ_ECO_METRIC_6839_UNUSED_UNUSED_UNUSED" hidden="1">"c6839"</definedName>
    <definedName name="IQ_ECO_METRIC_6896_UNUSED_UNUSED_UNUSED" hidden="1">"c6896"</definedName>
    <definedName name="IQ_ECO_METRIC_6897_UNUSED_UNUSED_UNUSED" hidden="1">"c6897"</definedName>
    <definedName name="IQ_ECO_METRIC_6988_UNUSED_UNUSED_UNUSED" hidden="1">"c6988"</definedName>
    <definedName name="IQ_ECO_METRIC_7045_UNUSED_UNUSED_UNUSED" hidden="1">"c7045"</definedName>
    <definedName name="IQ_ECO_METRIC_7059_UNUSED_UNUSED_UNUSED" hidden="1">"c7059"</definedName>
    <definedName name="IQ_ECO_METRIC_7116_UNUSED_UNUSED_UNUSED" hidden="1">"c7116"</definedName>
    <definedName name="IQ_ECO_METRIC_7117_UNUSED_UNUSED_UNUSED" hidden="1">"c7117"</definedName>
    <definedName name="IQ_ECO_METRIC_7208_UNUSED_UNUSED_UNUSED" hidden="1">"c7208"</definedName>
    <definedName name="IQ_ECO_METRIC_7265_UNUSED_UNUSED_UNUSED" hidden="1">"c7265"</definedName>
    <definedName name="IQ_ECO_METRIC_7279_UNUSED_UNUSED_UNUSED" hidden="1">"c7279"</definedName>
    <definedName name="IQ_ECO_METRIC_7336_UNUSED_UNUSED_UNUSED" hidden="1">"c7336"</definedName>
    <definedName name="IQ_ECO_METRIC_7337_UNUSED_UNUSED_UNUSED" hidden="1">"c7337"</definedName>
    <definedName name="IQ_ECO_METRIC_7428_UNUSED_UNUSED_UNUSED" hidden="1">"c7428"</definedName>
    <definedName name="IQ_ECO_METRIC_7556_UNUSED_UNUSED_UNUSED" hidden="1">"c7556"</definedName>
    <definedName name="IQ_ECO_METRIC_7557_UNUSED_UNUSED_UNUSED" hidden="1">"c7557"</definedName>
    <definedName name="IQ_ECO_METRIC_7648_UNUSED_UNUSED_UNUSED" hidden="1">"c7648"</definedName>
    <definedName name="IQ_ECO_METRIC_7705_UNUSED_UNUSED_UNUSED" hidden="1">"c7705"</definedName>
    <definedName name="IQ_ECO_METRIC_7719_UNUSED_UNUSED_UNUSED" hidden="1">"c7719"</definedName>
    <definedName name="IQ_ECO_METRIC_7776_UNUSED_UNUSED_UNUSED" hidden="1">"c7776"</definedName>
    <definedName name="IQ_ECO_METRIC_7777_UNUSED_UNUSED_UNUSED" hidden="1">"c7777"</definedName>
    <definedName name="IQ_ECO_METRIC_7868_UNUSED_UNUSED_UNUSED" hidden="1">"c7868"</definedName>
    <definedName name="IQ_ECO_METRIC_7925_UNUSED_UNUSED_UNUSED" hidden="1">"c7925"</definedName>
    <definedName name="IQ_ECO_METRIC_7939_UNUSED_UNUSED_UNUSED" hidden="1">"c7939"</definedName>
    <definedName name="IQ_ECO_METRIC_7996_UNUSED_UNUSED_UNUSED" hidden="1">"c7996"</definedName>
    <definedName name="IQ_ECO_METRIC_7997_UNUSED_UNUSED_UNUSED" hidden="1">"c7997"</definedName>
    <definedName name="IQ_ECO_METRIC_8088_UNUSED_UNUSED_UNUSED" hidden="1">"c8088"</definedName>
    <definedName name="IQ_ECO_METRIC_8145_UNUSED_UNUSED_UNUSED" hidden="1">"c8145"</definedName>
    <definedName name="IQ_ECO_METRIC_8159_UNUSED_UNUSED_UNUSED" hidden="1">"c8159"</definedName>
    <definedName name="IQ_ECO_METRIC_8216_UNUSED_UNUSED_UNUSED" hidden="1">"c8216"</definedName>
    <definedName name="IQ_ECO_METRIC_8217_UNUSED_UNUSED_UNUSED" hidden="1">"c8217"</definedName>
    <definedName name="IQ_ECO_METRIC_8308_UNUSED_UNUSED_UNUSED" hidden="1">"c8308"</definedName>
    <definedName name="IQ_ECO_METRIC_8436_UNUSED_UNUSED_UNUSED" hidden="1">"c8436"</definedName>
    <definedName name="IQ_ECO_METRIC_8437_UNUSED_UNUSED_UNUSED" hidden="1">"c8437"</definedName>
    <definedName name="IQ_ECO_METRIC_8528_UNUSED_UNUSED_UNUSED" hidden="1">"c8528"</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ICIENCY_RATIO" hidden="1">"c391"</definedName>
    <definedName name="IQ_EFFICIENCY_RATIO_FDIC" hidden="1">"c6736"</definedName>
    <definedName name="IQ_EMPLOYEES" hidden="1">"c392"</definedName>
    <definedName name="IQ_ENTERPRISE_VALUE" hidden="1">"c1348"</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 hidden="1">"c2213"</definedName>
    <definedName name="IQ_EPS_EST" hidden="1">"c399"</definedName>
    <definedName name="IQ_EPS_EST_REUT" hidden="1">"c5453"</definedName>
    <definedName name="IQ_EPS_GW_EST" hidden="1">"c1737"</definedName>
    <definedName name="IQ_EPS_GW_EST_REUT" hidden="1">"c5389"</definedName>
    <definedName name="IQ_EPS_GW_HIGH_EST" hidden="1">"c1739"</definedName>
    <definedName name="IQ_EPS_GW_HIGH_EST_REUT" hidden="1">"c5391"</definedName>
    <definedName name="IQ_EPS_GW_LOW_EST" hidden="1">"c1740"</definedName>
    <definedName name="IQ_EPS_GW_LOW_EST_REUT" hidden="1">"c5392"</definedName>
    <definedName name="IQ_EPS_GW_MEDIAN_EST" hidden="1">"c1738"</definedName>
    <definedName name="IQ_EPS_GW_MEDIAN_EST_REUT" hidden="1">"c5390"</definedName>
    <definedName name="IQ_EPS_GW_NUM_EST" hidden="1">"c1741"</definedName>
    <definedName name="IQ_EPS_GW_NUM_EST_REUT" hidden="1">"c5393"</definedName>
    <definedName name="IQ_EPS_GW_STDDEV_EST" hidden="1">"c1742"</definedName>
    <definedName name="IQ_EPS_GW_STDDEV_EST_REUT" hidden="1">"c5394"</definedName>
    <definedName name="IQ_EPS_HIGH_EST" hidden="1">"c400"</definedName>
    <definedName name="IQ_EPS_HIGH_EST_REUT" hidden="1">"c5454"</definedName>
    <definedName name="IQ_EPS_LOW_EST" hidden="1">"c401"</definedName>
    <definedName name="IQ_EPS_LOW_EST_REUT" hidden="1">"c5455"</definedName>
    <definedName name="IQ_EPS_MEDIAN_EST" hidden="1">"c1661"</definedName>
    <definedName name="IQ_EPS_MEDIAN_EST_REUT" hidden="1">"c5456"</definedName>
    <definedName name="IQ_EPS_NORM" hidden="1">"c1902"</definedName>
    <definedName name="IQ_EPS_NORM_EST" hidden="1">"c2226"</definedName>
    <definedName name="IQ_EPS_NORM_EST_REUT" hidden="1">"c5326"</definedName>
    <definedName name="IQ_EPS_NORM_HIGH_EST" hidden="1">"c2228"</definedName>
    <definedName name="IQ_EPS_NORM_HIGH_EST_REUT" hidden="1">"c5328"</definedName>
    <definedName name="IQ_EPS_NORM_LOW_EST" hidden="1">"c2229"</definedName>
    <definedName name="IQ_EPS_NORM_LOW_EST_REUT" hidden="1">"c5329"</definedName>
    <definedName name="IQ_EPS_NORM_MEDIAN_EST" hidden="1">"c2227"</definedName>
    <definedName name="IQ_EPS_NORM_MEDIAN_EST_REUT" hidden="1">"c5327"</definedName>
    <definedName name="IQ_EPS_NORM_NUM_EST" hidden="1">"c2230"</definedName>
    <definedName name="IQ_EPS_NORM_NUM_EST_REUT" hidden="1">"c5330"</definedName>
    <definedName name="IQ_EPS_NORM_STDDEV_EST" hidden="1">"c2231"</definedName>
    <definedName name="IQ_EPS_NORM_STDDEV_EST_REUT" hidden="1">"c5331"</definedName>
    <definedName name="IQ_EPS_NUM_EST" hidden="1">"c402"</definedName>
    <definedName name="IQ_EPS_NUM_EST_REUT" hidden="1">"c5451"</definedName>
    <definedName name="IQ_EPS_REPORTED_EST" hidden="1">"c1744"</definedName>
    <definedName name="IQ_EPS_REPORTED_EST_REUT" hidden="1">"c5396"</definedName>
    <definedName name="IQ_EPS_REPORTED_HIGH_EST" hidden="1">"c1746"</definedName>
    <definedName name="IQ_EPS_REPORTED_HIGH_EST_REUT" hidden="1">"c5398"</definedName>
    <definedName name="IQ_EPS_REPORTED_LOW_EST" hidden="1">"c1747"</definedName>
    <definedName name="IQ_EPS_REPORTED_LOW_EST_REUT" hidden="1">"c5399"</definedName>
    <definedName name="IQ_EPS_REPORTED_MEDIAN_EST" hidden="1">"c1745"</definedName>
    <definedName name="IQ_EPS_REPORTED_MEDIAN_EST_REUT" hidden="1">"c5397"</definedName>
    <definedName name="IQ_EPS_REPORTED_NUM_EST" hidden="1">"c1748"</definedName>
    <definedName name="IQ_EPS_REPORTED_NUM_EST_REUT" hidden="1">"c5400"</definedName>
    <definedName name="IQ_EPS_REPORTED_STDDEV_EST" hidden="1">"c1749"</definedName>
    <definedName name="IQ_EPS_REPORTED_STDDEV_EST_REUT" hidden="1">"c5401"</definedName>
    <definedName name="IQ_EPS_SBC_ACT_OR_EST" hidden="1">"c4376"</definedName>
    <definedName name="IQ_EPS_SBC_GW_ACT_OR_EST" hidden="1">"c4380"</definedName>
    <definedName name="IQ_EPS_STDDEV_EST" hidden="1">"c403"</definedName>
    <definedName name="IQ_EPS_STDDEV_EST_REUT" hidden="1">"c5452"</definedName>
    <definedName name="IQ_EQUITY_AFFIL" hidden="1">"c1451"</definedName>
    <definedName name="IQ_EQUITY_CAPITAL_ASSETS_FDIC" hidden="1">"c6744"</definedName>
    <definedName name="IQ_EQUITY_FDIC" hidden="1">"c6353"</definedName>
    <definedName name="IQ_EQUITY_METHOD" hidden="1">"c404"</definedName>
    <definedName name="IQ_EQUITY_SECURITIES_FDIC" hidden="1">"c6304"</definedName>
    <definedName name="IQ_EQUITY_SECURITY_EXPOSURES_FDIC" hidden="1">"c6664"</definedName>
    <definedName name="IQ_EQV_OVER_BV" hidden="1">"c1596"</definedName>
    <definedName name="IQ_EQV_OVER_LTM_PRETAX_INC" hidden="1">"c1390"</definedName>
    <definedName name="IQ_ESOP_DEBT" hidden="1">"c1597"</definedName>
    <definedName name="IQ_EST_ACT_EPS" hidden="1">"c1648"</definedName>
    <definedName name="IQ_EST_ACT_EPS_GW" hidden="1">"c1743"</definedName>
    <definedName name="IQ_EST_ACT_EPS_GW_REUT" hidden="1">"c5395"</definedName>
    <definedName name="IQ_EST_ACT_EPS_NORM" hidden="1">"c2232"</definedName>
    <definedName name="IQ_EST_ACT_EPS_NORM_REUT" hidden="1">"c5332"</definedName>
    <definedName name="IQ_EST_ACT_EPS_REPORTED" hidden="1">"c1750"</definedName>
    <definedName name="IQ_EST_ACT_EPS_REPORTED_REUT" hidden="1">"c5402"</definedName>
    <definedName name="IQ_EST_ACT_FFO_REUT" hidden="1">"c3843"</definedName>
    <definedName name="IQ_EST_CURRENCY" hidden="1">"c2140"</definedName>
    <definedName name="IQ_EST_CURRENCY_REUT" hidden="1">"c5437"</definedName>
    <definedName name="IQ_EST_DATE" hidden="1">"c1634"</definedName>
    <definedName name="IQ_EST_DATE_REUT" hidden="1">"c5438"</definedName>
    <definedName name="IQ_EST_EPS_DIFF" hidden="1">"c1864"</definedName>
    <definedName name="IQ_EST_EPS_GROWTH_1YR" hidden="1">"c1636"</definedName>
    <definedName name="IQ_EST_EPS_GROWTH_1YR_REUT" hidden="1">"c3646"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REUT" hidden="1">"c3633"</definedName>
    <definedName name="IQ_EST_EPS_GROWTH_5YR_STDDEV" hidden="1">"c1660"</definedName>
    <definedName name="IQ_EST_EPS_GROWTH_Q_1YR" hidden="1">"c1641"</definedName>
    <definedName name="IQ_EST_EPS_GROWTH_Q_1YR_REUT" hidden="1">"c5410"</definedName>
    <definedName name="IQ_EST_EPS_GW_DIFF" hidden="1">"c1891"</definedName>
    <definedName name="IQ_EST_EPS_GW_DIFF_REUT" hidden="1">"c5429"</definedName>
    <definedName name="IQ_EST_EPS_GW_SURPRISE_PERCENT" hidden="1">"c1892"</definedName>
    <definedName name="IQ_EST_EPS_GW_SURPRISE_PERCENT_REUT" hidden="1">"c5430"</definedName>
    <definedName name="IQ_EST_EPS_NORM_DIFF" hidden="1">"c2247"</definedName>
    <definedName name="IQ_EST_EPS_NORM_DIFF_REUT" hidden="1">"c5411"</definedName>
    <definedName name="IQ_EST_EPS_NORM_SURPRISE_PERCENT" hidden="1">"c2248"</definedName>
    <definedName name="IQ_EST_EPS_NORM_SURPRISE_PERCENT_REUT" hidden="1">"c5412"</definedName>
    <definedName name="IQ_EST_EPS_REPORT_DIFF" hidden="1">"c1893"</definedName>
    <definedName name="IQ_EST_EPS_REPORT_DIFF_REUT" hidden="1">"c5431"</definedName>
    <definedName name="IQ_EST_EPS_REPORT_SURPRISE_PERCENT" hidden="1">"c1894"</definedName>
    <definedName name="IQ_EST_EPS_REPORT_SURPRISE_PERCENT_REUT" hidden="1">"c5432"</definedName>
    <definedName name="IQ_EST_EPS_SURPRISE" hidden="1">"c1635"</definedName>
    <definedName name="IQ_EST_FFO_DIFF_REUT" hidden="1">"c3890"</definedName>
    <definedName name="IQ_EST_FFO_SURPRISE_PERCENT_REUT" hidden="1">"c3891"</definedName>
    <definedName name="IQ_EST_REV_GROWTH_1YR" hidden="1">"c1638"</definedName>
    <definedName name="IQ_EST_REV_GROWTH_2YR" hidden="1">"c1639"</definedName>
    <definedName name="IQ_EST_REV_GROWTH_Q_1YR" hidden="1">"c1640"</definedName>
    <definedName name="IQ_EST_VENDOR" hidden="1">"c5564"</definedName>
    <definedName name="IQ_ESTIMATED_ASSESSABLE_DEPOSITS_FDIC" hidden="1">"c6490"</definedName>
    <definedName name="IQ_ESTIMATED_INSURED_DEPOSITS_FDIC" hidden="1">"c6491"</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PORTS_APR_FC_UNUSED_UNUSED_UNUSED" hidden="1">"c8401"</definedName>
    <definedName name="IQ_EXPORTS_APR_UNUSED_UNUSED_UNUSED" hidden="1">"c7521"</definedName>
    <definedName name="IQ_EXPORTS_FC_UNUSED_UNUSED_UNUSED" hidden="1">"c7741"</definedName>
    <definedName name="IQ_EXPORTS_GOODS_REAL_SAAR_APR_FC_UNUSED_UNUSED_UNUSED" hidden="1">"c8512"</definedName>
    <definedName name="IQ_EXPORTS_GOODS_REAL_SAAR_APR_UNUSED_UNUSED_UNUSED" hidden="1">"c7632"</definedName>
    <definedName name="IQ_EXPORTS_GOODS_REAL_SAAR_FC_UNUSED_UNUSED_UNUSED" hidden="1">"c7852"</definedName>
    <definedName name="IQ_EXPORTS_GOODS_REAL_SAAR_POP_FC_UNUSED_UNUSED_UNUSED" hidden="1">"c8072"</definedName>
    <definedName name="IQ_EXPORTS_GOODS_REAL_SAAR_POP_UNUSED_UNUSED_UNUSED" hidden="1">"c7192"</definedName>
    <definedName name="IQ_EXPORTS_GOODS_REAL_SAAR_UNUSED_UNUSED_UNUSED" hidden="1">"c6972"</definedName>
    <definedName name="IQ_EXPORTS_GOODS_REAL_SAAR_YOY_FC_UNUSED_UNUSED_UNUSED" hidden="1">"c8292"</definedName>
    <definedName name="IQ_EXPORTS_GOODS_REAL_SAAR_YOY_UNUSED_UNUSED_UNUSED" hidden="1">"c7412"</definedName>
    <definedName name="IQ_EXPORTS_POP_FC_UNUSED_UNUSED_UNUSED" hidden="1">"c7961"</definedName>
    <definedName name="IQ_EXPORTS_POP_UNUSED_UNUSED_UNUSED" hidden="1">"c7081"</definedName>
    <definedName name="IQ_EXPORTS_SERVICES_REAL_SAAR_APR_FC_UNUSED_UNUSED_UNUSED" hidden="1">"c8516"</definedName>
    <definedName name="IQ_EXPORTS_SERVICES_REAL_SAAR_APR_UNUSED_UNUSED_UNUSED" hidden="1">"c7636"</definedName>
    <definedName name="IQ_EXPORTS_SERVICES_REAL_SAAR_FC_UNUSED_UNUSED_UNUSED" hidden="1">"c7856"</definedName>
    <definedName name="IQ_EXPORTS_SERVICES_REAL_SAAR_POP_FC_UNUSED_UNUSED_UNUSED" hidden="1">"c8076"</definedName>
    <definedName name="IQ_EXPORTS_SERVICES_REAL_SAAR_POP_UNUSED_UNUSED_UNUSED" hidden="1">"c7196"</definedName>
    <definedName name="IQ_EXPORTS_SERVICES_REAL_SAAR_UNUSED_UNUSED_UNUSED" hidden="1">"c6976"</definedName>
    <definedName name="IQ_EXPORTS_SERVICES_REAL_SAAR_YOY_FC_UNUSED_UNUSED_UNUSED" hidden="1">"c8296"</definedName>
    <definedName name="IQ_EXPORTS_SERVICES_REAL_SAAR_YOY_UNUSED_UNUSED_UNUSED" hidden="1">"c7416"</definedName>
    <definedName name="IQ_EXPORTS_UNUSED_UNUSED_UNUSED" hidden="1">"c6861"</definedName>
    <definedName name="IQ_EXPORTS_YOY_FC_UNUSED_UNUSED_UNUSED" hidden="1">"c8181"</definedName>
    <definedName name="IQ_EXPORTS_YOY_UNUSED_UNUSED_UNUSED" hidden="1">"c7301"</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ITEMS" hidden="1">"c1459"</definedName>
    <definedName name="IQ_EXTRAORDINARY_GAINS_FDIC" hidden="1">"c6586"</definedName>
    <definedName name="IQ_FAIR_VALUE_FDIC" hidden="1">"c6427"</definedName>
    <definedName name="IQ_FARM_LOANS_NET_FDIC" hidden="1">"c6316"</definedName>
    <definedName name="IQ_FARM_LOANS_TOTAL_LOANS_FOREIGN_FDIC" hidden="1">"c6450"</definedName>
    <definedName name="IQ_FARMLAND_LOANS_FDIC" hidden="1">"c6314"</definedName>
    <definedName name="IQ_FDIC" hidden="1">"c417"</definedName>
    <definedName name="IQ_FED_FUNDS_PURCHASED_FDIC" hidden="1">"c6343"</definedName>
    <definedName name="IQ_FED_FUNDS_SOLD_FDIC" hidden="1">"c6307"</definedName>
    <definedName name="IQ_FEDFUNDS_SOLD" hidden="1">"c2256"</definedName>
    <definedName name="IQ_FFO" hidden="1">"c1574"</definedName>
    <definedName name="IQ_FFO_ADJ_ACT_OR_EST" hidden="1">"c4435"</definedName>
    <definedName name="IQ_FFO_EST" hidden="1">"c418"</definedName>
    <definedName name="IQ_FFO_EST_REUT" hidden="1">"c3837"</definedName>
    <definedName name="IQ_FFO_HIGH_EST" hidden="1">"c419"</definedName>
    <definedName name="IQ_FFO_HIGH_EST_REUT" hidden="1">"c3839"</definedName>
    <definedName name="IQ_FFO_LOW_EST" hidden="1">"c420"</definedName>
    <definedName name="IQ_FFO_LOW_EST_REUT" hidden="1">"c3840"</definedName>
    <definedName name="IQ_FFO_MEDIAN_EST_REUT" hidden="1">"c3838"</definedName>
    <definedName name="IQ_FFO_NUM_EST" hidden="1">"c421"</definedName>
    <definedName name="IQ_FFO_NUM_EST_REUT" hidden="1">"c3841"</definedName>
    <definedName name="IQ_FFO_PAYOUT_RATIO" hidden="1">"c3492"</definedName>
    <definedName name="IQ_FFO_SHARE_ACT_OR_EST" hidden="1">"c4446"</definedName>
    <definedName name="IQ_FFO_STDDEV_EST" hidden="1">"c422"</definedName>
    <definedName name="IQ_FFO_STDDEV_EST_REUT" hidden="1">"c3842"</definedName>
    <definedName name="IQ_FH" hidden="1">100000</definedName>
    <definedName name="IQ_FHLB_ADVANCES_FDIC" hidden="1">"c6366"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DUCIARY_ACTIVITIES_FDIC" hidden="1">"c6571"</definedName>
    <definedName name="IQ_FIFETEEN_YEAR_FIXED_AND_FLOATING_RATE_FDIC" hidden="1">"c6423"</definedName>
    <definedName name="IQ_FIFETEEN_YEAR_MORTGAGE_PASS_THROUGHS_FDIC" hidden="1">"c6415"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ATA_SOURCE" hidden="1">"c6788"</definedName>
    <definedName name="IQ_FIN_DIV_ASSETS_CURRENT" hidden="1">"c427"</definedName>
    <definedName name="IQ_FIN_DIV_ASSETS_LT" hidden="1">"c428"</definedName>
    <definedName name="IQ_FIN_DIV_CASH_EQUIV" hidden="1">"c6289"</definedName>
    <definedName name="IQ_FIN_DIV_CURRENT_PORT_DEBT_TOTAL" hidden="1">"c5524"</definedName>
    <definedName name="IQ_FIN_DIV_CURRENT_PORT_LEASES_TOTAL" hidden="1">"c5523"</definedName>
    <definedName name="IQ_FIN_DIV_DEBT_CURRENT" hidden="1">"c429"</definedName>
    <definedName name="IQ_FIN_DIV_DEBT_LT" hidden="1">"c430"</definedName>
    <definedName name="IQ_FIN_DIV_DEBT_LT_TOTAL" hidden="1">"c5526"</definedName>
    <definedName name="IQ_FIN_DIV_DEBT_TOTAL" hidden="1">"c5656"</definedName>
    <definedName name="IQ_FIN_DIV_EXP" hidden="1">"c431"</definedName>
    <definedName name="IQ_FIN_DIV_INT_EXP" hidden="1">"c432"</definedName>
    <definedName name="IQ_FIN_DIV_LEASES_LT_TOTAL" hidden="1">"c5525"</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NOTES_PAY_TOTAL" hidden="1">"c5522"</definedName>
    <definedName name="IQ_FIN_DIV_REV" hidden="1">"c437"</definedName>
    <definedName name="IQ_FIN_DIV_ST_DEBT_TOTAL" hidden="1">"c5527"</definedName>
    <definedName name="IQ_FIN_DIV_ST_INVEST" hidden="1">"c6288"</definedName>
    <definedName name="IQ_FINANCING_CASH" hidden="1">"c1405"</definedName>
    <definedName name="IQ_FINANCING_CASH_SUPPL" hidden="1">"c1406"</definedName>
    <definedName name="IQ_FINANCING_OBLIG_CURRENT" hidden="1">"c6190"</definedName>
    <definedName name="IQ_FINANCING_OBLIG_NON_CURRENT" hidden="1">"c6191"</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Q_EST" hidden="1">"c6794"</definedName>
    <definedName name="IQ_FISCAL_Q_EST_REUT" hidden="1">"c6798"</definedName>
    <definedName name="IQ_FISCAL_Y" hidden="1">"c441"</definedName>
    <definedName name="IQ_FISCAL_Y_EST" hidden="1">"c6795"</definedName>
    <definedName name="IQ_FISCAL_Y_EST_REUT" hidden="1">"c6799"</definedName>
    <definedName name="IQ_FIVE_PERCENT_OWNER" hidden="1">"c442"</definedName>
    <definedName name="IQ_FIVE_YEAR_FIXED_AND_FLOATING_RATE_FDIC" hidden="1">"c6422"</definedName>
    <definedName name="IQ_FIVE_YEAR_MORTGAGE_PASS_THROUGHS_FDIC" hidden="1">"c6414"</definedName>
    <definedName name="IQ_FIVEPERCENT_PERCENT" hidden="1">"c443"</definedName>
    <definedName name="IQ_FIVEPERCENT_SHARES" hidden="1">"c444"</definedName>
    <definedName name="IQ_FIXED_ASSET_TURNS" hidden="1">"c445"</definedName>
    <definedName name="IQ_FIXED_INVEST_APR_FC_UNUSED_UNUSED_UNUSED" hidden="1">"c8410"</definedName>
    <definedName name="IQ_FIXED_INVEST_APR_UNUSED_UNUSED_UNUSED" hidden="1">"c7530"</definedName>
    <definedName name="IQ_FIXED_INVEST_FC_UNUSED_UNUSED_UNUSED" hidden="1">"c7750"</definedName>
    <definedName name="IQ_FIXED_INVEST_POP_FC_UNUSED_UNUSED_UNUSED" hidden="1">"c7970"</definedName>
    <definedName name="IQ_FIXED_INVEST_POP_UNUSED_UNUSED_UNUSED" hidden="1">"c7090"</definedName>
    <definedName name="IQ_FIXED_INVEST_REAL_APR_FC_UNUSED_UNUSED_UNUSED" hidden="1">"c8518"</definedName>
    <definedName name="IQ_FIXED_INVEST_REAL_APR_UNUSED_UNUSED_UNUSED" hidden="1">"c7638"</definedName>
    <definedName name="IQ_FIXED_INVEST_REAL_FC_UNUSED_UNUSED_UNUSED" hidden="1">"c7858"</definedName>
    <definedName name="IQ_FIXED_INVEST_REAL_POP_FC_UNUSED_UNUSED_UNUSED" hidden="1">"c8078"</definedName>
    <definedName name="IQ_FIXED_INVEST_REAL_POP_UNUSED_UNUSED_UNUSED" hidden="1">"c7198"</definedName>
    <definedName name="IQ_FIXED_INVEST_REAL_UNUSED_UNUSED_UNUSED" hidden="1">"c6978"</definedName>
    <definedName name="IQ_FIXED_INVEST_REAL_YOY_FC_UNUSED_UNUSED_UNUSED" hidden="1">"c8298"</definedName>
    <definedName name="IQ_FIXED_INVEST_REAL_YOY_UNUSED_UNUSED_UNUSED" hidden="1">"c7418"</definedName>
    <definedName name="IQ_FIXED_INVEST_UNUSED_UNUSED_UNUSED" hidden="1">"c6870"</definedName>
    <definedName name="IQ_FIXED_INVEST_YOY_FC_UNUSED_UNUSED_UNUSED" hidden="1">"c8190"</definedName>
    <definedName name="IQ_FIXED_INVEST_YOY_UNUSED_UNUSED_UNUSED" hidden="1">"c7310"</definedName>
    <definedName name="IQ_FLOAT_PERCENT" hidden="1">"c1575"</definedName>
    <definedName name="IQ_FNMA_FHLMC_FDIC" hidden="1">"c6397"</definedName>
    <definedName name="IQ_FNMA_FHLMC_GNMA_FDIC" hidden="1">"c6399"</definedName>
    <definedName name="IQ_FORECLOSED_PROPERTIES_FDIC" hidden="1">"c6459"</definedName>
    <definedName name="IQ_FOREIGN_BANK_LOANS_FDIC" hidden="1">"c6437"</definedName>
    <definedName name="IQ_FOREIGN_BANKS_DEPOSITS_FOREIGN_FDIC" hidden="1">"c6481"</definedName>
    <definedName name="IQ_FOREIGN_BANKS_LOAN_CHARG_OFFS_FDIC" hidden="1">"c6645"</definedName>
    <definedName name="IQ_FOREIGN_BANKS_NET_CHARGE_OFFS_FDIC" hidden="1">"c6647"</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LOANS_FDIC" hidden="1">"c6438"</definedName>
    <definedName name="IQ_FOREIGN_BRANCHES_US_BANKS_FDIC" hidden="1">"c6392"</definedName>
    <definedName name="IQ_FOREIGN_COUNTRIES_BANKS_TOTAL_LOANS_FOREIGN_FDIC" hidden="1">"c6445"</definedName>
    <definedName name="IQ_FOREIGN_DEBT_SECURITIES_FDIC" hidden="1">"c6303"</definedName>
    <definedName name="IQ_FOREIGN_DEP_IB" hidden="1">"c446"</definedName>
    <definedName name="IQ_FOREIGN_DEP_NON_IB" hidden="1">"c447"</definedName>
    <definedName name="IQ_FOREIGN_DEPOSITS_NONTRANSACTION_ACCOUNTS_FDIC" hidden="1">"c6549"</definedName>
    <definedName name="IQ_FOREIGN_DEPOSITS_TRANSACTION_ACCOUNTS_FDIC" hidden="1">"c6541"</definedName>
    <definedName name="IQ_FOREIGN_EXCHANGE" hidden="1">"c1376"</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OREIGN_LOANS" hidden="1">"c448"</definedName>
    <definedName name="IQ_FQ" hidden="1">500</definedName>
    <definedName name="IQ_FUEL" hidden="1">"c449"</definedName>
    <definedName name="IQ_FULL_TIME" hidden="1">"c450"</definedName>
    <definedName name="IQ_FULLY_INSURED_DEPOSITS_FDIC" hidden="1">"c6487"</definedName>
    <definedName name="IQ_FUTURES_FORWARD_CONTRACTS_NOTIONAL_AMOUNT_FDIC" hidden="1">"c6518"</definedName>
    <definedName name="IQ_FUTURES_FORWARD_CONTRACTS_RATE_RISK_FDIC" hidden="1">"c6508"</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X_CONTRACTS_FDIC" hidden="1">"c6517"</definedName>
    <definedName name="IQ_FX_CONTRACTS_SPOT_FDIC" hidden="1">"c6356"</definedName>
    <definedName name="IQ_FY" hidden="1">1000</definedName>
    <definedName name="IQ_GA_EXP" hidden="1">"c2241"</definedName>
    <definedName name="IQ_GAAP_BS" hidden="1">"c6789"</definedName>
    <definedName name="IQ_GAAP_CF" hidden="1">"c6790"</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AIN_SALE_LOANS_FDIC" hidden="1">"c6673"</definedName>
    <definedName name="IQ_GAIN_SALE_RE_FDIC" hidden="1">"c6674"</definedName>
    <definedName name="IQ_GAINS_SALE_ASSETS_FDIC" hidden="1">"c6675"</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NMA_FDIC" hidden="1">"c6398"</definedName>
    <definedName name="IQ_GOODWILL_FDIC" hidden="1">"c6334"</definedName>
    <definedName name="IQ_GOODWILL_IMPAIRMENT_FDIC" hidden="1">"c6678"</definedName>
    <definedName name="IQ_GOODWILL_INTAN_FDIC" hidden="1">"c6333"</definedName>
    <definedName name="IQ_GOODWILL_NET" hidden="1">"c1380"</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DAYS_REV_OUT" hidden="1">"c5993"</definedName>
    <definedName name="IQ_HC_EQUIV_ADMISSIONS_GROWTH" hidden="1">"c5998"</definedName>
    <definedName name="IQ_HC_EQUIVALENT_ADMISSIONS" hidden="1">"c5958"</definedName>
    <definedName name="IQ_HC_EQUIVALENT_ADMISSIONS_SF" hidden="1">"c6007"</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SALARIES_PCT_REV" hidden="1">"c5970"</definedName>
    <definedName name="IQ_HC_SUPPLIES_PCT_REV" hidden="1">"c5971"</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ELD_MATURITY_FDIC" hidden="1">"c6408"</definedName>
    <definedName name="IQ_HIGH_TARGET_PRICE" hidden="1">"c1651"</definedName>
    <definedName name="IQ_HIGH_TARGET_PRICE_REUT" hidden="1">"c5317"</definedName>
    <definedName name="IQ_HIGHPRICE" hidden="1">"c545"</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EQUITY_LOC_NET_CHARGE_OFFS_FDIC" hidden="1">"c6644"</definedName>
    <definedName name="IQ_HOME_EQUITY_LOC_TOTAL_CHARGE_OFFS_FDIC" hidden="1">"c6606"</definedName>
    <definedName name="IQ_HOME_EQUITY_LOC_TOTAL_RECOVERIES_FDIC" hidden="1">"c6625"</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OWNERS_WRITTEN" hidden="1">"c546"</definedName>
    <definedName name="IQ_HOUSING_COMPLETIONS_SINGLE_FAM_APR_FC_UNUSED_UNUSED_UNUSED" hidden="1">"c8422"</definedName>
    <definedName name="IQ_HOUSING_COMPLETIONS_SINGLE_FAM_APR_UNUSED_UNUSED_UNUSED" hidden="1">"c7542"</definedName>
    <definedName name="IQ_HOUSING_COMPLETIONS_SINGLE_FAM_FC_UNUSED_UNUSED_UNUSED" hidden="1">"c7762"</definedName>
    <definedName name="IQ_HOUSING_COMPLETIONS_SINGLE_FAM_POP_FC_UNUSED_UNUSED_UNUSED" hidden="1">"c7982"</definedName>
    <definedName name="IQ_HOUSING_COMPLETIONS_SINGLE_FAM_POP_UNUSED_UNUSED_UNUSED" hidden="1">"c7102"</definedName>
    <definedName name="IQ_HOUSING_COMPLETIONS_SINGLE_FAM_UNUSED_UNUSED_UNUSED" hidden="1">"c6882"</definedName>
    <definedName name="IQ_HOUSING_COMPLETIONS_SINGLE_FAM_YOY_FC_UNUSED_UNUSED_UNUSED" hidden="1">"c8202"</definedName>
    <definedName name="IQ_HOUSING_COMPLETIONS_SINGLE_FAM_YOY_UNUSED_UNUSED_UNUSED" hidden="1">"c7322"</definedName>
    <definedName name="IQ_IMPAIR_OIL" hidden="1">"c547"</definedName>
    <definedName name="IQ_IMPAIRMENT_GW" hidden="1">"c548"</definedName>
    <definedName name="IQ_IMPORTS_GOODS_REAL_SAAR_APR_FC_UNUSED_UNUSED_UNUSED" hidden="1">"c8523"</definedName>
    <definedName name="IQ_IMPORTS_GOODS_REAL_SAAR_APR_UNUSED_UNUSED_UNUSED" hidden="1">"c7643"</definedName>
    <definedName name="IQ_IMPORTS_GOODS_REAL_SAAR_FC_UNUSED_UNUSED_UNUSED" hidden="1">"c7863"</definedName>
    <definedName name="IQ_IMPORTS_GOODS_REAL_SAAR_POP_FC_UNUSED_UNUSED_UNUSED" hidden="1">"c8083"</definedName>
    <definedName name="IQ_IMPORTS_GOODS_REAL_SAAR_POP_UNUSED_UNUSED_UNUSED" hidden="1">"c7203"</definedName>
    <definedName name="IQ_IMPORTS_GOODS_REAL_SAAR_UNUSED_UNUSED_UNUSED" hidden="1">"c6983"</definedName>
    <definedName name="IQ_IMPORTS_GOODS_REAL_SAAR_YOY_FC_UNUSED_UNUSED_UNUSED" hidden="1">"c8303"</definedName>
    <definedName name="IQ_IMPORTS_GOODS_REAL_SAAR_YOY_UNUSED_UNUSED_UNUSED" hidden="1">"c7423"</definedName>
    <definedName name="IQ_IMPORTS_GOODS_SERVICES_APR_FC_UNUSED_UNUSED_UNUSED" hidden="1">"c8429"</definedName>
    <definedName name="IQ_IMPORTS_GOODS_SERVICES_APR_UNUSED_UNUSED_UNUSED" hidden="1">"c7549"</definedName>
    <definedName name="IQ_IMPORTS_GOODS_SERVICES_FC_UNUSED_UNUSED_UNUSED" hidden="1">"c7769"</definedName>
    <definedName name="IQ_IMPORTS_GOODS_SERVICES_POP_FC_UNUSED_UNUSED_UNUSED" hidden="1">"c7989"</definedName>
    <definedName name="IQ_IMPORTS_GOODS_SERVICES_POP_UNUSED_UNUSED_UNUSED" hidden="1">"c7109"</definedName>
    <definedName name="IQ_IMPORTS_GOODS_SERVICES_REAL_SAAR_APR_FC_UNUSED_UNUSED_UNUSED" hidden="1">"c8524"</definedName>
    <definedName name="IQ_IMPORTS_GOODS_SERVICES_REAL_SAAR_APR_UNUSED_UNUSED_UNUSED" hidden="1">"c7644"</definedName>
    <definedName name="IQ_IMPORTS_GOODS_SERVICES_REAL_SAAR_FC_UNUSED_UNUSED_UNUSED" hidden="1">"c7864"</definedName>
    <definedName name="IQ_IMPORTS_GOODS_SERVICES_REAL_SAAR_POP_FC_UNUSED_UNUSED_UNUSED" hidden="1">"c8084"</definedName>
    <definedName name="IQ_IMPORTS_GOODS_SERVICES_REAL_SAAR_POP_UNUSED_UNUSED_UNUSED" hidden="1">"c7204"</definedName>
    <definedName name="IQ_IMPORTS_GOODS_SERVICES_REAL_SAAR_UNUSED_UNUSED_UNUSED" hidden="1">"c6984"</definedName>
    <definedName name="IQ_IMPORTS_GOODS_SERVICES_REAL_SAAR_YOY_FC_UNUSED_UNUSED_UNUSED" hidden="1">"c8304"</definedName>
    <definedName name="IQ_IMPORTS_GOODS_SERVICES_REAL_SAAR_YOY_UNUSED_UNUSED_UNUSED" hidden="1">"c7424"</definedName>
    <definedName name="IQ_IMPORTS_GOODS_SERVICES_UNUSED_UNUSED_UNUSED" hidden="1">"c6889"</definedName>
    <definedName name="IQ_IMPORTS_GOODS_SERVICES_YOY_FC_UNUSED_UNUSED_UNUSED" hidden="1">"c8209"</definedName>
    <definedName name="IQ_IMPORTS_GOODS_SERVICES_YOY_UNUSED_UNUSED_UNUSED" hidden="1">"c7329"</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CIDENTAL_CHANGES_BUSINESS_COMBINATIONS_FDIC" hidden="1">"c6502"</definedName>
    <definedName name="IQ_INCOME_BEFORE_EXTRA_FDIC" hidden="1">"c6585"</definedName>
    <definedName name="IQ_INCOME_EARNED_FDIC" hidden="1">"c6359"</definedName>
    <definedName name="IQ_INCOME_TAXES_FDIC" hidden="1">"c6582"</definedName>
    <definedName name="IQ_INDIVIDUALS_CHARGE_OFFS_FDIC" hidden="1">"c6599"</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LOANS_FDIC" hidden="1">"c6365"</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TITUTIONS_EARNINGS_GAINS_FDIC" hidden="1">"c6723"</definedName>
    <definedName name="IQ_INSUR_RECEIV" hidden="1">"c1600"</definedName>
    <definedName name="IQ_INSURANCE_COMMISSION_FEES_FDIC" hidden="1">"c6670"</definedName>
    <definedName name="IQ_INSURANCE_UNDERWRITING_INCOME_FDIC" hidden="1">"c6671"</definedName>
    <definedName name="IQ_INT_BORROW" hidden="1">"c583"</definedName>
    <definedName name="IQ_INT_DEMAND_NOTES_FDIC" hidden="1">"c6567"</definedName>
    <definedName name="IQ_INT_DEPOSITS" hidden="1">"c584"</definedName>
    <definedName name="IQ_INT_DIV_INC" hidden="1">"c585"</definedName>
    <definedName name="IQ_INT_DOMESTIC_DEPOSITS_FDIC" hidden="1">"c6564"</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TOTAL_FDIC" hidden="1">"c6569"</definedName>
    <definedName name="IQ_INT_EXP_UTI" hidden="1">"c592"</definedName>
    <definedName name="IQ_INT_FED_FUNDS_FDIC" hidden="1">"c6566"</definedName>
    <definedName name="IQ_INT_FOREIGN_DEPOSITS_FDIC" hidden="1">"c6565"</definedName>
    <definedName name="IQ_INT_INC_BR" hidden="1">"c593"</definedName>
    <definedName name="IQ_INT_INC_DEPOSITORY_INST_FDIC" hidden="1">"c6558"</definedName>
    <definedName name="IQ_INT_INC_DOM_LOANS_FDIC" hidden="1">"c6555"</definedName>
    <definedName name="IQ_INT_INC_FED_FUNDS_FDIC" hidden="1">"c6561"</definedName>
    <definedName name="IQ_INT_INC_FIN" hidden="1">"c594"</definedName>
    <definedName name="IQ_INT_INC_FOREIGN_LOANS_FDIC" hidden="1">"c6556"</definedName>
    <definedName name="IQ_INT_INC_INVEST" hidden="1">"c595"</definedName>
    <definedName name="IQ_INT_INC_LEASE_RECEIVABLES_FDIC" hidden="1">"c6557"</definedName>
    <definedName name="IQ_INT_INC_LOANS" hidden="1">"c596"</definedName>
    <definedName name="IQ_INT_INC_OTHER_FDIC" hidden="1">"c6562"</definedName>
    <definedName name="IQ_INT_INC_RE" hidden="1">"c6225"</definedName>
    <definedName name="IQ_INT_INC_REIT" hidden="1">"c597"</definedName>
    <definedName name="IQ_INT_INC_SECURITIES_FDIC" hidden="1">"c6559"</definedName>
    <definedName name="IQ_INT_INC_TOTAL" hidden="1">"c598"</definedName>
    <definedName name="IQ_INT_INC_TOTAL_FDIC" hidden="1">"c6563"</definedName>
    <definedName name="IQ_INT_INC_TRADING_ACCOUNTS_FDIC" hidden="1">"c6560"</definedName>
    <definedName name="IQ_INT_INC_UTI" hidden="1">"c599"</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RATE_SPREAD" hidden="1">"c604"</definedName>
    <definedName name="IQ_INT_SUB_NOTES_FDIC" hidden="1">"c6568"</definedName>
    <definedName name="IQ_INTANGIBLES_NET" hidden="1">"c1407"</definedName>
    <definedName name="IQ_INTEREST_BEARING_BALANCES_FDIC" hidden="1">"c6371"</definedName>
    <definedName name="IQ_INTEREST_BEARING_DEPOSITS_DOMESTIC_FDIC" hidden="1">"c6478"</definedName>
    <definedName name="IQ_INTEREST_BEARING_DEPOSITS_FDIC" hidden="1">"c6373"</definedName>
    <definedName name="IQ_INTEREST_BEARING_DEPOSITS_FOREIGN_FDIC" hidden="1">"c6485"</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TEREST_RATE_CONTRACTS_FDIC" hidden="1">"c6512"</definedName>
    <definedName name="IQ_INTEREST_RATE_EXPOSURES_FDIC" hidden="1">"c6662"</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NVESTMENT_BANKING_OTHER_FEES_FDIC" hidden="1">"c6666"</definedName>
    <definedName name="IQ_IPRD" hidden="1">"c644"</definedName>
    <definedName name="IQ_IRA_KEOGH_ACCOUNTS_FDIC" hidden="1">"c6496"</definedName>
    <definedName name="IQ_ISM_SERVICES_APR_FC_UNUSED_UNUSED_UNUSED" hidden="1">"c8443"</definedName>
    <definedName name="IQ_ISM_SERVICES_APR_UNUSED_UNUSED_UNUSED" hidden="1">"c7563"</definedName>
    <definedName name="IQ_ISM_SERVICES_FC_UNUSED_UNUSED_UNUSED" hidden="1">"c7783"</definedName>
    <definedName name="IQ_ISM_SERVICES_POP_FC_UNUSED_UNUSED_UNUSED" hidden="1">"c8003"</definedName>
    <definedName name="IQ_ISM_SERVICES_POP_UNUSED_UNUSED_UNUSED" hidden="1">"c7123"</definedName>
    <definedName name="IQ_ISM_SERVICES_UNUSED_UNUSED_UNUSED" hidden="1">"c6903"</definedName>
    <definedName name="IQ_ISM_SERVICES_YOY_FC_UNUSED_UNUSED_UNUSED" hidden="1">"c8223"</definedName>
    <definedName name="IQ_ISM_SERVICES_YOY_UNUSED_UNUSED_UNUSED" hidden="1">"c7343"</definedName>
    <definedName name="IQ_ISS_DEBT_NET" hidden="1">"c1391"</definedName>
    <definedName name="IQ_ISS_STOCK_NET" hidden="1">"c1601"</definedName>
    <definedName name="IQ_ISSUE_CURRENCY" hidden="1">"c2156"</definedName>
    <definedName name="IQ_ISSUE_NAME" hidden="1">"c2142"</definedName>
    <definedName name="IQ_ISSUED_GUARANTEED_US_FDIC" hidden="1">"c6404"</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ASE_FINANCING_RECEIVABLES_CHARGE_OFFS_FDIC" hidden="1">"c6602"</definedName>
    <definedName name="IQ_LEASE_FINANCING_RECEIVABLES_FDIC" hidden="1">"c6433"</definedName>
    <definedName name="IQ_LEASE_FINANCING_RECEIVABLES_NET_CHARGE_OFFS_FDIC" hidden="1">"c6640"</definedName>
    <definedName name="IQ_LEASE_FINANCING_RECEIVABLES_RECOVERIES_FDIC" hidden="1">"c6621"</definedName>
    <definedName name="IQ_LEASE_FINANCING_RECEIVABLES_TOTAL_LOANS_FOREIGN_FDIC" hidden="1">"c6449"</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E_INSURANCE_ASSETS_FDIC" hidden="1">"c6372"</definedName>
    <definedName name="IQ_LIFOR" hidden="1">"c655"</definedName>
    <definedName name="IQ_LL" hidden="1">"c656"</definedName>
    <definedName name="IQ_LOAN_COMMITMENTS_REVOLVING_FDIC" hidden="1">"c6524"</definedName>
    <definedName name="IQ_LOAN_LEASE_RECEIV" hidden="1">"c657"</definedName>
    <definedName name="IQ_LOAN_LOSS" hidden="1">"c1386"</definedName>
    <definedName name="IQ_LOAN_LOSS_ALLOW_FDIC" hidden="1">"c6326"</definedName>
    <definedName name="IQ_LOAN_LOSS_ALLOWANCE_NONCURRENT_LOANS_FDIC" hidden="1">"c6740"</definedName>
    <definedName name="IQ_LOAN_LOSSES_FDIC" hidden="1">"c6580"</definedName>
    <definedName name="IQ_LOAN_SERVICE_REV" hidden="1">"c658"</definedName>
    <definedName name="IQ_LOANS_AND_LEASES_HELD_FDIC" hidden="1">"c6367"</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DEPOSITORY_INSTITUTIONS_FDIC" hidden="1">"c6382"</definedName>
    <definedName name="IQ_LOANS_FOR_SALE" hidden="1">"c666"</definedName>
    <definedName name="IQ_LOANS_HELD_FOREIGN_FDIC" hidden="1">"c6315"</definedName>
    <definedName name="IQ_LOANS_LEASES_FOREIGN_FDIC" hidden="1">"c6383"</definedName>
    <definedName name="IQ_LOANS_LEASES_GROSS_FDIC" hidden="1">"c6323"</definedName>
    <definedName name="IQ_LOANS_LEASES_GROSS_FOREIGN_FDIC" hidden="1">"c6384"</definedName>
    <definedName name="IQ_LOANS_LEASES_NET_FDIC" hidden="1">"c6327"</definedName>
    <definedName name="IQ_LOANS_LEASES_NET_UNEARNED_FDIC" hidden="1">"c6325"</definedName>
    <definedName name="IQ_LOANS_NOT_SECURED_RE_FDIC" hidden="1">"c6381"</definedName>
    <definedName name="IQ_LOANS_PAST_DUE" hidden="1">"c667"</definedName>
    <definedName name="IQ_LOANS_RECEIV_CURRENT" hidden="1">"c668"</definedName>
    <definedName name="IQ_LOANS_RECEIV_LT" hidden="1">"c669"</definedName>
    <definedName name="IQ_LOANS_RECEIV_LT_UTI" hidden="1">"c670"</definedName>
    <definedName name="IQ_LOANS_SECURED_BY_RE_CHARGE_OFFS_FDIC" hidden="1">"c6588"</definedName>
    <definedName name="IQ_LOANS_SECURED_BY_RE_RECOVERIES_FDIC" hidden="1">"c6607"</definedName>
    <definedName name="IQ_LOANS_SECURED_NON_US_FDIC" hidden="1">"c6380"</definedName>
    <definedName name="IQ_LOANS_SECURED_RE_NET_CHARGE_OFFS_FDIC" hidden="1">"c6626"</definedName>
    <definedName name="IQ_LOANS_TO_DEPOSITORY_INSTITUTIONS_FOREIGN_FDIC" hidden="1">"c6453"</definedName>
    <definedName name="IQ_LOANS_TO_FOREIGN_GOVERNMENTS_FDIC" hidden="1">"c6448"</definedName>
    <definedName name="IQ_LOANS_TO_INDIVIDUALS_FOREIGN_FDIC" hidden="1">"c6452"</definedName>
    <definedName name="IQ_LONG_TERM_ASSETS_FDIC" hidden="1">"c6361"</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ALLOWANCE_LOANS_FDIC" hidden="1">"c6739"</definedName>
    <definedName name="IQ_LOSS_LOSS_EXP" hidden="1">"c672"</definedName>
    <definedName name="IQ_LOSS_TO_NET_EARNED" hidden="1">"c2751"</definedName>
    <definedName name="IQ_LOW_TARGET_PRICE" hidden="1">"c1652"</definedName>
    <definedName name="IQ_LOW_TARGET_PRICE_REUT" hidden="1">"c5318"</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LTMMONTH" hidden="1">120000</definedName>
    <definedName name="IQ_MACHINERY" hidden="1">"c711"</definedName>
    <definedName name="IQ_MAINT_CAPEX" hidden="1">"c2947"</definedName>
    <definedName name="IQ_MAINT_CAPEX_ACT_OR_EST" hidden="1">"c4458"</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ATURITY_ONE_YEAR_LESS_FDIC" hidden="1">"c6425"</definedName>
    <definedName name="IQ_MC_RATIO" hidden="1">"c2783"</definedName>
    <definedName name="IQ_MC_STATUTORY_SURPLUS" hidden="1">"c2772"</definedName>
    <definedName name="IQ_MEDIAN_NEW_HOME_SALES_APR_FC_UNUSED_UNUSED_UNUSED" hidden="1">"c8460"</definedName>
    <definedName name="IQ_MEDIAN_NEW_HOME_SALES_APR_UNUSED_UNUSED_UNUSED" hidden="1">"c7580"</definedName>
    <definedName name="IQ_MEDIAN_NEW_HOME_SALES_FC_UNUSED_UNUSED_UNUSED" hidden="1">"c7800"</definedName>
    <definedName name="IQ_MEDIAN_NEW_HOME_SALES_POP_FC_UNUSED_UNUSED_UNUSED" hidden="1">"c8020"</definedName>
    <definedName name="IQ_MEDIAN_NEW_HOME_SALES_POP_UNUSED_UNUSED_UNUSED" hidden="1">"c7140"</definedName>
    <definedName name="IQ_MEDIAN_NEW_HOME_SALES_UNUSED_UNUSED_UNUSED" hidden="1">"c6920"</definedName>
    <definedName name="IQ_MEDIAN_NEW_HOME_SALES_YOY_FC_UNUSED_UNUSED_UNUSED" hidden="1">"c8240"</definedName>
    <definedName name="IQ_MEDIAN_NEW_HOME_SALES_YOY_UNUSED_UNUSED_UNUSED" hidden="1">"c7360"</definedName>
    <definedName name="IQ_MEDIAN_TARGET_PRICE" hidden="1">"c1650"</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REUT" hidden="1">"c4048"</definedName>
    <definedName name="IQ_MM_ACCOUNT" hidden="1">"c743"</definedName>
    <definedName name="IQ_MONEY_MARKET_DEPOSIT_ACCOUNTS_FDIC" hidden="1">"c6553"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BACKED_SECURITIES_FDIC" hidden="1">"c6402"</definedName>
    <definedName name="IQ_MORTGAGE_SERV_RIGHTS" hidden="1">"c2242"</definedName>
    <definedName name="IQ_MORTGAGE_SERVICING_FDIC" hidden="1">"c6335"</definedName>
    <definedName name="IQ_MULTIFAMILY_RESIDENTIAL_LOANS_FDIC" hidden="1">"c6311"</definedName>
    <definedName name="IQ_NAMES_REVISION_DATE_" hidden="1">40463.473287037</definedName>
    <definedName name="IQ_NET_CHANGE" hidden="1">"c749"</definedName>
    <definedName name="IQ_NET_CHARGE_OFFS_FDIC" hidden="1">"c6641"</definedName>
    <definedName name="IQ_NET_CHARGE_OFFS_LOANS_FDIC" hidden="1">"c6751"</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COME_FDIC" hidden="1">"c6587"</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BNK" hidden="1">"c764"</definedName>
    <definedName name="IQ_NET_INT_INC_BNK_FDIC" hidden="1">"c6570"</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INTEREST_MARGIN_FDIC" hidden="1">"c6726"</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LEASES_CORE_DEPOSITS_FDIC" hidden="1">"c6743"</definedName>
    <definedName name="IQ_NET_LOANS_LEASES_DEPOSITS_FDIC" hidden="1">"c6742"</definedName>
    <definedName name="IQ_NET_LOANS_TOTAL_DEPOSITS" hidden="1">"c779"</definedName>
    <definedName name="IQ_NET_OPERATING_INCOME_ASSETS_FDIC" hidden="1">"c6729"</definedName>
    <definedName name="IQ_NET_RENTAL_EXP_FN" hidden="1">"c780"</definedName>
    <definedName name="IQ_NET_SECURITIZATION_INCOME_FDIC" hidden="1">"c6669"</definedName>
    <definedName name="IQ_NET_SERVICING_FEES_FDIC" hidden="1">"c6668"</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SBC_ACT_OR_EST" hidden="1">"c4474"</definedName>
    <definedName name="IQ_NI_SBC_GW_ACT_OR_EST" hidden="1">"c4478"</definedName>
    <definedName name="IQ_NI_SFAS" hidden="1">"c795"</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EXP_FDIC" hidden="1">"c6579"</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_INC_FDIC" hidden="1">"c6575"</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ASH_PENSION_EXP" hidden="1">"c3000"</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INTEREST_BEARING_BALANCES_FDIC" hidden="1">"c6394"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OME_EARNING_ASSETS_FDIC" hidden="1">"c6727"</definedName>
    <definedName name="IQ_NONMORTGAGE_SERVICING_FDIC" hidden="1">"c6336"</definedName>
    <definedName name="IQ_NONRECOURSE_DEBT" hidden="1">"c2550"</definedName>
    <definedName name="IQ_NONRECOURSE_DEBT_PCT" hidden="1">"c2551"</definedName>
    <definedName name="IQ_NONRES_FIXED_INVEST_PRIV_APR_FC_UNUSED_UNUSED_UNUSED" hidden="1">"c8468"</definedName>
    <definedName name="IQ_NONRES_FIXED_INVEST_PRIV_APR_UNUSED_UNUSED_UNUSED" hidden="1">"c7588"</definedName>
    <definedName name="IQ_NONRES_FIXED_INVEST_PRIV_FC_UNUSED_UNUSED_UNUSED" hidden="1">"c7808"</definedName>
    <definedName name="IQ_NONRES_FIXED_INVEST_PRIV_POP_FC_UNUSED_UNUSED_UNUSED" hidden="1">"c8028"</definedName>
    <definedName name="IQ_NONRES_FIXED_INVEST_PRIV_POP_UNUSED_UNUSED_UNUSED" hidden="1">"c7148"</definedName>
    <definedName name="IQ_NONRES_FIXED_INVEST_PRIV_UNUSED_UNUSED_UNUSED" hidden="1">"c6928"</definedName>
    <definedName name="IQ_NONRES_FIXED_INVEST_PRIV_YOY_FC_UNUSED_UNUSED_UNUSED" hidden="1">"c8248"</definedName>
    <definedName name="IQ_NONRES_FIXED_INVEST_PRIV_YOY_UNUSED_UNUSED_UNUSED" hidden="1">"c7368"</definedName>
    <definedName name="IQ_NONTRANSACTION_ACCOUNTS_FDIC" hidden="1">"c6552"</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TIONAL_AMOUNT_CREDIT_DERIVATIVES_FDIC" hidden="1">"c6507"</definedName>
    <definedName name="IQ_NOTIONAL_VALUE_EXCHANGE_SWAPS_FDIC" hidden="1">"c6516"</definedName>
    <definedName name="IQ_NOTIONAL_VALUE_OTHER_SWAPS_FDIC" hidden="1">"c6521"</definedName>
    <definedName name="IQ_NOTIONAL_VALUE_RATE_SWAPS_FDIC" hidden="1">"c6511"</definedName>
    <definedName name="IQ_NOW_ACCOUNT" hidden="1">"c828"</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DEPOSITS_LESS_THAN_100K_FDIC" hidden="1">"c6495"</definedName>
    <definedName name="IQ_NUMBER_DEPOSITS_MORE_THAN_100K_FDIC" hidden="1">"c6493"</definedName>
    <definedName name="IQ_NUMBER_SHAREHOLDERS" hidden="1">"c1967"</definedName>
    <definedName name="IQ_NUMBER_SHAREHOLDERS_CLASSA" hidden="1">"c1968"</definedName>
    <definedName name="IQ_NUMBER_SHAREHOLDERS_OTHER" hidden="1">"c1969"</definedName>
    <definedName name="IQ_OBLIGATIONS_OF_STATES_TOTAL_LOANS_FOREIGN_FDIC" hidden="1">"c6447"</definedName>
    <definedName name="IQ_OBLIGATIONS_STATES_FDIC" hidden="1">"c6431"</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AVG_DAILY_SALES_VOL_EQ_INC_GAS" hidden="1">"c5797"</definedName>
    <definedName name="IQ_OG_AVG_DAILY_SALES_VOL_EQ_INC_NGL" hidden="1">"c5798"</definedName>
    <definedName name="IQ_OG_AVG_DAILY_SALES_VOL_EQ_INC_OIL" hidden="1">"c5796"</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TOTAL_OIL_PRODUCTON" hidden="1">"c2059"</definedName>
    <definedName name="IQ_OG_UNDEVELOPED_ACRE_GROSS_EQ_INC" hidden="1">"c5800"</definedName>
    <definedName name="IQ_OG_UNDEVELOPED_ACRE_NET_EQ_INC" hidden="1">"c5801"</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ED55" hidden="1">1</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 hidden="1">"c6240"</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OREIGN_FDIC" hidden="1">"c6460"</definedName>
    <definedName name="IQ_OREO_MULTI_FAMILY_RESIDENTIAL_FDIC" hidden="1">"c6455"</definedName>
    <definedName name="IQ_OTHER_ADJUST_GROSS_LOANS" hidden="1">"c859"</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DIC" hidden="1">"c6338"</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BORROWED_FUNDS_FDIC" hidden="1">"c6345"</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OMPREHENSIVE_INCOME_FDIC" hidden="1">"c6503"</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DEPOSITORY_INSTITUTIONS_LOANS_FDIC" hidden="1">"c6436"</definedName>
    <definedName name="IQ_OTHER_DEPOSITORY_INSTITUTIONS_TOTAL_LOANS_FOREIGN_FDIC" hidden="1">"c6442"</definedName>
    <definedName name="IQ_OTHER_DOMESTIC_DEBT_SECURITIES_FDIC" hidden="1">"c6302"</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INSURANCE_FEES_FDIC" hidden="1">"c6672"</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TANGIBLE_FDIC" hidden="1">"c6337"</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IABILITIES_FDIC" hidden="1">"c6347"</definedName>
    <definedName name="IQ_OTHER_LOANS" hidden="1">"c945"</definedName>
    <definedName name="IQ_OTHER_LOANS_CHARGE_OFFS_FDIC" hidden="1">"c6601"</definedName>
    <definedName name="IQ_OTHER_LOANS_FOREIGN_FDIC" hidden="1">"c6446"</definedName>
    <definedName name="IQ_OTHER_LOANS_LEASES_FDIC" hidden="1">"c6322"</definedName>
    <definedName name="IQ_OTHER_LOANS_NET_CHARGE_OFFS_FDIC" hidden="1">"c6639"</definedName>
    <definedName name="IQ_OTHER_LOANS_RECOVERIES_FDIC" hidden="1">"c6620"</definedName>
    <definedName name="IQ_OTHER_LOANS_TOTAL_FDIC" hidden="1">"c6432"</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FDIC" hidden="1">"c6578"</definedName>
    <definedName name="IQ_OTHER_NON_INT_EXP_TOTAL" hidden="1">"c954"</definedName>
    <definedName name="IQ_OTHER_NON_INT_EXPENSE_FDIC" hidden="1">"c6679"</definedName>
    <definedName name="IQ_OTHER_NON_INT_INC" hidden="1">"c955"</definedName>
    <definedName name="IQ_OTHER_NON_INT_INC_FDIC" hidden="1">"c6676"</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OFF_BS_LIAB_FDIC" hidden="1">"c6533"</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_OWNED_FDIC" hidden="1">"c6330"</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SAVINGS_DEPOSITS_FDIC" hidden="1">"c6554"</definedName>
    <definedName name="IQ_OTHER_STRIKE_PRICE_GRANTED" hidden="1">"c2692"</definedName>
    <definedName name="IQ_OTHER_TRANSACTIONS_FDIC" hidden="1">"c6504"</definedName>
    <definedName name="IQ_OTHER_UNDRAWN" hidden="1">"c2522"</definedName>
    <definedName name="IQ_OTHER_UNUSED_COMMITMENTS_FDIC" hidden="1">"c6530"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VER_FIFETEEN_YEAR_MORTGAGE_PASS_THROUGHS_FDIC" hidden="1">"c6416"</definedName>
    <definedName name="IQ_OVER_FIFTEEN_YEAR_FIXED_AND_FLOATING_RATE_FDIC" hidden="1">"c6424"</definedName>
    <definedName name="IQ_OVER_THREE_YEARS_FDIC" hidden="1">"c6418"</definedName>
    <definedName name="IQ_OWNERSHIP" hidden="1">"c2160"</definedName>
    <definedName name="IQ_PART_TIME" hidden="1">"c1024"</definedName>
    <definedName name="IQ_PARTICIPATION_POOLS_RESIDENTIAL_MORTGAGES_FDIC" hidden="1">"c6403"</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REUT" hidden="1">"c4049"</definedName>
    <definedName name="IQ_PE_NORMALIZED" hidden="1">"c2207"</definedName>
    <definedName name="IQ_PE_RATIO" hidden="1">"c1610"</definedName>
    <definedName name="IQ_PEG_FWD" hidden="1">"c1863"</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FFO_12MONTHS" hidden="1">"c1828"</definedName>
    <definedName name="IQ_PERCENT_CHANGE_EST_FFO_12MONTHS_REUT" hidden="1">"c3938"</definedName>
    <definedName name="IQ_PERCENT_CHANGE_EST_FFO_18MONTHS" hidden="1">"c1829"</definedName>
    <definedName name="IQ_PERCENT_CHANGE_EST_FFO_18MONTHS_REUT" hidden="1">"c3939"</definedName>
    <definedName name="IQ_PERCENT_CHANGE_EST_FFO_3MONTHS" hidden="1">"c1825"</definedName>
    <definedName name="IQ_PERCENT_CHANGE_EST_FFO_3MONTHS_REUT" hidden="1">"c3935"</definedName>
    <definedName name="IQ_PERCENT_CHANGE_EST_FFO_6MONTHS" hidden="1">"c1826"</definedName>
    <definedName name="IQ_PERCENT_CHANGE_EST_FFO_6MONTHS_REUT" hidden="1">"c3936"</definedName>
    <definedName name="IQ_PERCENT_CHANGE_EST_FFO_9MONTHS" hidden="1">"c1827"</definedName>
    <definedName name="IQ_PERCENT_CHANGE_EST_FFO_9MONTHS_REUT" hidden="1">"c3937"</definedName>
    <definedName name="IQ_PERCENT_CHANGE_EST_FFO_DAY" hidden="1">"c1822"</definedName>
    <definedName name="IQ_PERCENT_CHANGE_EST_FFO_DAY_REUT" hidden="1">"c3933"</definedName>
    <definedName name="IQ_PERCENT_CHANGE_EST_FFO_MONTH" hidden="1">"c1824"</definedName>
    <definedName name="IQ_PERCENT_CHANGE_EST_FFO_MONTH_REUT" hidden="1">"c3934"</definedName>
    <definedName name="IQ_PERCENT_CHANGE_EST_FFO_WEEK" hidden="1">"c1823"</definedName>
    <definedName name="IQ_PERCENT_CHANGE_EST_FFO_WEEK_REUT" hidden="1">"c3964"</definedName>
    <definedName name="IQ_PERCENT_INSURED_FDIC" hidden="1">"c6374"</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EDGED_SECURITIES_FDIC" hidden="1">"c6401"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_TAX_INCOME_FDIC" hidden="1">"c6581"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TOT" hidden="1">"c1415"</definedName>
    <definedName name="IQ_PREFERRED_FDIC" hidden="1">"c6349"</definedName>
    <definedName name="IQ_PREMISES_EQUIPMENT_FDIC" hidden="1">"c6577"</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RETURN_ASSETS_FDIC" hidden="1">"c6731"</definedName>
    <definedName name="IQ_PRICE_OVER_BVPS" hidden="1">"c1412"</definedName>
    <definedName name="IQ_PRICE_OVER_LTM_EPS" hidden="1">"c1413"</definedName>
    <definedName name="IQ_PRICE_TARGET" hidden="1">"c82"</definedName>
    <definedName name="IQ_PRICE_TARGET_REUT" hidden="1">"c3631"</definedName>
    <definedName name="IQ_PRICEDATE" hidden="1">"c1069"</definedName>
    <definedName name="IQ_PRICING_DATE" hidden="1">"c1613"</definedName>
    <definedName name="IQ_PRIMARY_INDUSTRY" hidden="1">"c1070"</definedName>
    <definedName name="IQ_PRINCIPAL_AMT" hidden="1">"c2157"</definedName>
    <definedName name="IQ_PRIVATE_CONST_TOTAL_APR_FC_UNUSED_UNUSED_UNUSED" hidden="1">"c8559"</definedName>
    <definedName name="IQ_PRIVATE_CONST_TOTAL_APR_UNUSED_UNUSED_UNUSED" hidden="1">"c7679"</definedName>
    <definedName name="IQ_PRIVATE_CONST_TOTAL_FC_UNUSED_UNUSED_UNUSED" hidden="1">"c7899"</definedName>
    <definedName name="IQ_PRIVATE_CONST_TOTAL_POP_FC_UNUSED_UNUSED_UNUSED" hidden="1">"c8119"</definedName>
    <definedName name="IQ_PRIVATE_CONST_TOTAL_POP_UNUSED_UNUSED_UNUSED" hidden="1">"c7239"</definedName>
    <definedName name="IQ_PRIVATE_CONST_TOTAL_UNUSED_UNUSED_UNUSED" hidden="1">"c7019"</definedName>
    <definedName name="IQ_PRIVATE_CONST_TOTAL_YOY_FC_UNUSED_UNUSED_UNUSED" hidden="1">"c8339"</definedName>
    <definedName name="IQ_PRIVATE_CONST_TOTAL_YOY_UNUSED_UNUSED_UNUSED" hidden="1">"c7459"</definedName>
    <definedName name="IQ_PRIVATE_RES_CONST_REAL_APR_FC_UNUSED_UNUSED_UNUSED" hidden="1">"c8535"</definedName>
    <definedName name="IQ_PRIVATE_RES_CONST_REAL_APR_UNUSED_UNUSED_UNUSED" hidden="1">"c7655"</definedName>
    <definedName name="IQ_PRIVATE_RES_CONST_REAL_FC_UNUSED_UNUSED_UNUSED" hidden="1">"c7875"</definedName>
    <definedName name="IQ_PRIVATE_RES_CONST_REAL_POP_FC_UNUSED_UNUSED_UNUSED" hidden="1">"c8095"</definedName>
    <definedName name="IQ_PRIVATE_RES_CONST_REAL_POP_UNUSED_UNUSED_UNUSED" hidden="1">"c7215"</definedName>
    <definedName name="IQ_PRIVATE_RES_CONST_REAL_UNUSED_UNUSED_UNUSED" hidden="1">"c6995"</definedName>
    <definedName name="IQ_PRIVATE_RES_CONST_REAL_YOY_FC_UNUSED_UNUSED_UNUSED" hidden="1">"c8315"</definedName>
    <definedName name="IQ_PRIVATE_RES_CONST_REAL_YOY_UNUSED_UNUSED_UNUSED" hidden="1">"c7435"</definedName>
    <definedName name="IQ_PRIVATELY_ISSUED_MORTGAGE_BACKED_SECURITIES_FDIC" hidden="1">"c6407"</definedName>
    <definedName name="IQ_PRIVATELY_ISSUED_MORTGAGE_PASS_THROUGHS_FDIC" hidden="1">"c6405"</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CHARGE_OFFS" hidden="1">"c1083"</definedName>
    <definedName name="IQ_PTBV" hidden="1">"c1084"</definedName>
    <definedName name="IQ_PTBV_AVG" hidden="1">"c1085"</definedName>
    <definedName name="IQ_PURCHASE_FOREIGN_CURRENCIES_FDIC" hidden="1">"c6513"</definedName>
    <definedName name="IQ_PURCHASED_OPTION_CONTRACTS_FDIC" hidden="1">"c6510"</definedName>
    <definedName name="IQ_PURCHASED_OPTION_CONTRACTS_FX_RISK_FDIC" hidden="1">"c6515"</definedName>
    <definedName name="IQ_PURCHASED_OPTION_CONTRACTS_NON_FX_IR_FDIC" hidden="1">"c6520"</definedName>
    <definedName name="IQ_PURCHASES_EQUIP_NONRES_SAAR_APR_FC_UNUSED_UNUSED_UNUSED" hidden="1">"c8491"</definedName>
    <definedName name="IQ_PURCHASES_EQUIP_NONRES_SAAR_APR_UNUSED_UNUSED_UNUSED" hidden="1">"c7611"</definedName>
    <definedName name="IQ_PURCHASES_EQUIP_NONRES_SAAR_FC_UNUSED_UNUSED_UNUSED" hidden="1">"c7831"</definedName>
    <definedName name="IQ_PURCHASES_EQUIP_NONRES_SAAR_POP_FC_UNUSED_UNUSED_UNUSED" hidden="1">"c8051"</definedName>
    <definedName name="IQ_PURCHASES_EQUIP_NONRES_SAAR_POP_UNUSED_UNUSED_UNUSED" hidden="1">"c7171"</definedName>
    <definedName name="IQ_PURCHASES_EQUIP_NONRES_SAAR_UNUSED_UNUSED_UNUSED" hidden="1">"c6951"</definedName>
    <definedName name="IQ_PURCHASES_EQUIP_NONRES_SAAR_YOY_FC_UNUSED_UNUSED_UNUSED" hidden="1">"c8271"</definedName>
    <definedName name="IQ_PURCHASES_EQUIP_NONRES_SAAR_YOY_UNUSED_UNUSED_UNUSED" hidden="1">"c7391"</definedName>
    <definedName name="IQ_PUT_DATE_SCHEDULE" hidden="1">"c2483"</definedName>
    <definedName name="IQ_PUT_NOTIFICATION" hidden="1">"c2485"</definedName>
    <definedName name="IQ_PUT_PRICE_SCHEDULE" hidden="1">"c2484"</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_FORECLOSURE_FDIC" hidden="1">"c6332"</definedName>
    <definedName name="IQ_RE_INVEST_FDIC" hidden="1">"c6331"</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AL_ESTATE" hidden="1">"c1093"</definedName>
    <definedName name="IQ_REAL_ESTATE_ASSETS" hidden="1">"c1094"</definedName>
    <definedName name="IQ_RECOVERIES_1_4_FAMILY_LOANS_FDIC" hidden="1">"c6707"</definedName>
    <definedName name="IQ_RECOVERIES_AUTO_LOANS_FDIC" hidden="1">"c6701"</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CURRING_PROFIT_ACT_OR_EST" hidden="1">"c4507"</definedName>
    <definedName name="IQ_RECURRING_PROFIT_SHARE_ACT_OR_EST" hidden="1">"c4508"</definedName>
    <definedName name="IQ_REDEEM_PREF_STOCK" hidden="1">"c1417"</definedName>
    <definedName name="IQ_REF_ENTITY" hidden="1">"c6033"</definedName>
    <definedName name="IQ_REF_ENTITY_CIQID" hidden="1">"c6024"</definedName>
    <definedName name="IQ_REF_ENTITY_TICKER" hidden="1">"c6023"</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LATED_PLANS_FDIC" hidden="1">"c6320"</definedName>
    <definedName name="IQ_RENTAL_REV" hidden="1">"c1101"</definedName>
    <definedName name="IQ_RES_CONST_REAL_APR_FC_UNUSED_UNUSED_UNUSED" hidden="1">"c8536"</definedName>
    <definedName name="IQ_RES_CONST_REAL_APR_UNUSED_UNUSED_UNUSED" hidden="1">"c7656"</definedName>
    <definedName name="IQ_RES_CONST_REAL_FC_UNUSED_UNUSED_UNUSED" hidden="1">"c7876"</definedName>
    <definedName name="IQ_RES_CONST_REAL_POP_FC_UNUSED_UNUSED_UNUSED" hidden="1">"c8096"</definedName>
    <definedName name="IQ_RES_CONST_REAL_POP_UNUSED_UNUSED_UNUSED" hidden="1">"c7216"</definedName>
    <definedName name="IQ_RES_CONST_REAL_SAAR_APR_FC_UNUSED_UNUSED_UNUSED" hidden="1">"c8537"</definedName>
    <definedName name="IQ_RES_CONST_REAL_SAAR_APR_UNUSED_UNUSED_UNUSED" hidden="1">"c7657"</definedName>
    <definedName name="IQ_RES_CONST_REAL_SAAR_FC_UNUSED_UNUSED_UNUSED" hidden="1">"c7877"</definedName>
    <definedName name="IQ_RES_CONST_REAL_SAAR_POP_FC_UNUSED_UNUSED_UNUSED" hidden="1">"c8097"</definedName>
    <definedName name="IQ_RES_CONST_REAL_SAAR_POP_UNUSED_UNUSED_UNUSED" hidden="1">"c7217"</definedName>
    <definedName name="IQ_RES_CONST_REAL_SAAR_UNUSED_UNUSED_UNUSED" hidden="1">"c6997"</definedName>
    <definedName name="IQ_RES_CONST_REAL_SAAR_YOY_FC_UNUSED_UNUSED_UNUSED" hidden="1">"c8317"</definedName>
    <definedName name="IQ_RES_CONST_REAL_SAAR_YOY_UNUSED_UNUSED_UNUSED" hidden="1">"c7437"</definedName>
    <definedName name="IQ_RES_CONST_REAL_UNUSED_UNUSED_UNUSED" hidden="1">"c6996"</definedName>
    <definedName name="IQ_RES_CONST_REAL_YOY_FC_UNUSED_UNUSED_UNUSED" hidden="1">"c8316"</definedName>
    <definedName name="IQ_RES_CONST_REAL_YOY_UNUSED_UNUSED_UNUSED" hidden="1">"c7436"</definedName>
    <definedName name="IQ_RES_CONST_SAAR_APR_FC_UNUSED_UNUSED_UNUSED" hidden="1">"c8540"</definedName>
    <definedName name="IQ_RES_CONST_SAAR_APR_UNUSED_UNUSED_UNUSED" hidden="1">"c7660"</definedName>
    <definedName name="IQ_RES_CONST_SAAR_FC_UNUSED_UNUSED_UNUSED" hidden="1">"c7880"</definedName>
    <definedName name="IQ_RES_CONST_SAAR_POP_FC_UNUSED_UNUSED_UNUSED" hidden="1">"c8100"</definedName>
    <definedName name="IQ_RES_CONST_SAAR_POP_UNUSED_UNUSED_UNUSED" hidden="1">"c7220"</definedName>
    <definedName name="IQ_RES_CONST_SAAR_UNUSED_UNUSED_UNUSED" hidden="1">"c7000"</definedName>
    <definedName name="IQ_RES_CONST_SAAR_YOY_FC_UNUSED_UNUSED_UNUSED" hidden="1">"c8320"</definedName>
    <definedName name="IQ_RES_CONST_SAAR_YOY_UNUSED_UNUSED_UNUSED" hidden="1">"c7440"</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ATEMENTS_NET_FDIC" hidden="1">"c6500"</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UTI" hidden="1">"c1111"</definedName>
    <definedName name="IQ_RESTRUCTURED_LOANS" hidden="1">"c1112"</definedName>
    <definedName name="IQ_RESTRUCTURED_LOANS_1_4_RESIDENTIAL_FDIC" hidden="1">"c6378"</definedName>
    <definedName name="IQ_RESTRUCTURED_LOANS_LEASES_FDIC" hidden="1">"c6377"</definedName>
    <definedName name="IQ_RESTRUCTURED_LOANS_NON_1_4_FDIC" hidden="1">"c6379"</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DEPOSITS_FDIC" hidden="1">"c6488"</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AINED_EARNINGS_AVERAGE_EQUITY_FDIC" hidden="1">"c6733"</definedName>
    <definedName name="IQ_RETURN_ASSETS" hidden="1">"c1113"</definedName>
    <definedName name="IQ_RETURN_ASSETS_BANK" hidden="1">"c1114"</definedName>
    <definedName name="IQ_RETURN_ASSETS_BROK" hidden="1">"c1115"</definedName>
    <definedName name="IQ_RETURN_ASSETS_FDIC" hidden="1">"c6730"</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DIC" hidden="1">"c6732"</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STDDEV_EST_REUT" hidden="1">"c3639"</definedName>
    <definedName name="IQ_REV_UTI" hidden="1">"c1125"</definedName>
    <definedName name="IQ_REVALUATION_GAINS_FDIC" hidden="1">"c6428"</definedName>
    <definedName name="IQ_REVALUATION_LOSSES_FDIC" hidden="1">"c6429"</definedName>
    <definedName name="IQ_REVENUE" hidden="1">"c1422"</definedName>
    <definedName name="IQ_REVENUE_ACT_OR_EST" hidden="1">"c2214"</definedName>
    <definedName name="IQ_REVENUE_EST" hidden="1">"c1126"</definedName>
    <definedName name="IQ_REVENUE_EST_REUT" hidden="1">"c3634"</definedName>
    <definedName name="IQ_REVENUE_HIGH_EST" hidden="1">"c1127"</definedName>
    <definedName name="IQ_REVENUE_HIGH_EST_REUT" hidden="1">"c3636"</definedName>
    <definedName name="IQ_REVENUE_LOW_EST" hidden="1">"c1128"</definedName>
    <definedName name="IQ_REVENUE_LOW_EST_REUT" hidden="1">"c3637"</definedName>
    <definedName name="IQ_REVENUE_MEDIAN_EST" hidden="1">"c1662"</definedName>
    <definedName name="IQ_REVENUE_MEDIAN_EST_REUT" hidden="1">"c3635"</definedName>
    <definedName name="IQ_REVENUE_NUM_EST" hidden="1">"c1129"</definedName>
    <definedName name="IQ_REVENUE_NUM_EST_REUT" hidden="1">"c3638"</definedName>
    <definedName name="IQ_RISK_ADJ_BANK_ASSETS" hidden="1">"c2670"</definedName>
    <definedName name="IQ_RISK_WEIGHTED_ASSETS_FDIC" hidden="1">"c6370"</definedName>
    <definedName name="IQ_SALARY" hidden="1">"c1130"</definedName>
    <definedName name="IQ_SALARY_FDIC" hidden="1">"c6576"</definedName>
    <definedName name="IQ_SALE_CONVERSION_RETIREMENT_STOCK_FDIC" hidden="1">"c6661"</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_PURCHASED_RESELL" hidden="1">"c5513"</definedName>
    <definedName name="IQ_SECUR_RECEIV" hidden="1">"c1151"</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DEBT" hidden="1">"c2546"</definedName>
    <definedName name="IQ_SECURED_DEBT_PCT" hidden="1">"c2547"</definedName>
    <definedName name="IQ_SECURED_FARMLAND_CHARGE_OFFS_FDIC" hidden="1">"c6593"</definedName>
    <definedName name="IQ_SECURED_FARMLAND_NET_CHARGE_OFFS_FDIC" hidden="1">"c6631"</definedName>
    <definedName name="IQ_SECURED_FARMLAND_RECOVERIES_FDIC" hidden="1">"c6612"</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ISSUED_STATES_FDIC" hidden="1">"c6300"</definedName>
    <definedName name="IQ_SECURITIES_LENT_FDIC" hidden="1">"c6532"</definedName>
    <definedName name="IQ_SECURITIES_UNDERWRITING_FDIC" hidden="1">"c6529"</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ERVICE_CHARGES_FDIC" hidden="1">"c6572"</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OUTSTANDING" hidden="1">"c1347"</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_BANK" hidden="1">"c2637"</definedName>
    <definedName name="IQ_SP_BANK_ACTION" hidden="1">"c2636"</definedName>
    <definedName name="IQ_SP_BANK_DATE" hidden="1">"c2635"</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ES_NONTRANSACTION_ACCOUNTS_FDIC" hidden="1">"c6547"</definedName>
    <definedName name="IQ_STATES_TOTAL_DEPOSITS_FDIC" hidden="1">"c6473"</definedName>
    <definedName name="IQ_STATES_TRANSACTION_ACCOUNTS_FDIC" hidden="1">"c6539"</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ATEGY_NOTE" hidden="1">"c6791"</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FDIC" hidden="1">"c6346"</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URPLUS_FDIC" hidden="1">"c6351"</definedName>
    <definedName name="IQ_SVA" hidden="1">"c1214"</definedName>
    <definedName name="IQ_TARGET_PRICE_NUM" hidden="1">"c1653"</definedName>
    <definedName name="IQ_TARGET_PRICE_NUM_REUT" hidden="1">"c5319"</definedName>
    <definedName name="IQ_TARGET_PRICE_STDDEV" hidden="1">"c1654"</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BITDA_FWD_REUT" hidden="1">"c4050"</definedName>
    <definedName name="IQ_TEV_EMPLOYEE_AVG" hidden="1">"c1225"</definedName>
    <definedName name="IQ_TEV_TOTAL_REV" hidden="1">"c1226"</definedName>
    <definedName name="IQ_TEV_TOTAL_REV_AVG" hidden="1">"c1227"</definedName>
    <definedName name="IQ_TEV_TOTAL_REV_FWD" hidden="1">"c1228"</definedName>
    <definedName name="IQ_TEV_TOTAL_REV_FWD_REUT" hidden="1">"c4051"</definedName>
    <definedName name="IQ_TEV_UFCF" hidden="1">"c2208"</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RISK_BASED_CAPITAL_RATIO_FDIC" hidden="1">"c6746"</definedName>
    <definedName name="IQ_TIER_ONE_CAPITAL" hidden="1">"c2667"</definedName>
    <definedName name="IQ_TIER_ONE_FDIC" hidden="1">"c6369"</definedName>
    <definedName name="IQ_TIER_ONE_RATIO" hidden="1">"c1229"</definedName>
    <definedName name="IQ_TIER_TWO_CAPITAL" hidden="1">"c2669"</definedName>
    <definedName name="IQ_TIME_DEP" hidden="1">"c1230"</definedName>
    <definedName name="IQ_TIME_DEPOSITS_LESS_THAN_100K_FDIC" hidden="1">"c6465"</definedName>
    <definedName name="IQ_TIME_DEPOSITS_MORE_THAN_100K_FDIC" hidden="1">"c6470"</definedName>
    <definedName name="IQ_TODAY" hidden="1">0</definedName>
    <definedName name="IQ_TOT_ADJ_INC" hidden="1">"c1616"</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SSETS_FDIC" hidden="1">"c6339"</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ARGE_OFFS_FDIC" hidden="1">"c6603"</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ECURITIES_FDIC" hidden="1">"c6410"</definedName>
    <definedName name="IQ_TOTAL_DEPOSITS" hidden="1">"c1265"</definedName>
    <definedName name="IQ_TOTAL_DEPOSITS_FDIC" hidden="1">"c6342"</definedName>
    <definedName name="IQ_TOTAL_DIV_PAID_CF" hidden="1">"c1266"</definedName>
    <definedName name="IQ_TOTAL_EMPLOYEE" hidden="1">"c2141"</definedName>
    <definedName name="IQ_TOTAL_EMPLOYEES" hidden="1">"c1522"</definedName>
    <definedName name="IQ_TOTAL_EMPLOYEES_FDIC" hidden="1">"c6355"</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EQUITY_FDIC" hidden="1">"c6354"</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IABILITIES_FDIC" hidden="1">"c6348"</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ENSION_OBLIGATION" hidden="1">"c1292"</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COVERIES_FDIC" hidden="1">"c6622"</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NK_FDIC" hidden="1">"c6786"</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UTI" hidden="1">"c1308"</definedName>
    <definedName name="IQ_TOTAL_REVENUE" hidden="1">"c1436"</definedName>
    <definedName name="IQ_TOTAL_RISK_BASED_CAPITAL_RATIO_FDIC" hidden="1">"c6747"</definedName>
    <definedName name="IQ_TOTAL_SECURITIES_FDIC" hidden="1">"c6306"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TIME_DEPOSITS_FDIC" hidden="1">"c6497"</definedName>
    <definedName name="IQ_TOTAL_TIME_SAVINGS_DEPOSITS_FDIC" hidden="1">"c6498"</definedName>
    <definedName name="IQ_TOTAL_UNUSED_COMMITMENTS_FDIC" hidden="1">"c6536"</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CCOUNT_GAINS_FEES_FDIC" hidden="1">"c6573"</definedName>
    <definedName name="IQ_TRADING_ASSETS" hidden="1">"c1310"</definedName>
    <definedName name="IQ_TRADING_ASSETS_FDIC" hidden="1">"c6328"</definedName>
    <definedName name="IQ_TRADING_CURRENCY" hidden="1">"c2212"</definedName>
    <definedName name="IQ_TRADING_LIABILITIES_FDIC" hidden="1">"c6344"</definedName>
    <definedName name="IQ_TRANSACTION_ACCOUNTS_FDIC" hidden="1">"c6544"</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EASURY_STOCK_TRANSACTIONS_FDIC" hidden="1">"c6501"</definedName>
    <definedName name="IQ_TRUST_INC" hidden="1">"c1319"</definedName>
    <definedName name="IQ_TRUST_PREF" hidden="1">"c1320"</definedName>
    <definedName name="IQ_TRUST_PREFERRED" hidden="1">"c3029"</definedName>
    <definedName name="IQ_TRUST_PREFERRED_PCT" hidden="1">"c3030"</definedName>
    <definedName name="IQ_TWELVE_MONTHS_FIXED_AND_FLOATING_FDIC" hidden="1">"c6420"</definedName>
    <definedName name="IQ_TWELVE_MONTHS_MORTGAGE_PASS_THROUGHS_FDIC" hidden="1">"c6412"</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IVIDED_PROFITS_FDIC" hidden="1">"c6352"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EARNED_INCOME_FDIC" hidden="1">"c6324"</definedName>
    <definedName name="IQ_UNEARNED_INCOME_FOREIGN_FDIC" hidden="1">"c6385"</definedName>
    <definedName name="IQ_UNLEVERED_FCF" hidden="1">"c1908"</definedName>
    <definedName name="IQ_UNPAID_CLAIMS" hidden="1">"c1330"</definedName>
    <definedName name="IQ_UNPROFITABLE_INSTITUTIONS_FDIC" hidden="1">"c6722"</definedName>
    <definedName name="IQ_UNREALIZED_GAIN" hidden="1">"c1619"</definedName>
    <definedName name="IQ_UNSECURED_DEBT" hidden="1">"c2548"</definedName>
    <definedName name="IQ_UNSECURED_DEBT_PCT" hidden="1">"c2549"</definedName>
    <definedName name="IQ_UNUSED_LOAN_COMMITMENTS_FDIC" hidden="1">"c6368"</definedName>
    <definedName name="IQ_UNUSUAL_EXP" hidden="1">"c1456"</definedName>
    <definedName name="IQ_US_BRANCHES_FOREIGN_BANK_LOANS_FDIC" hidden="1">"c6435"</definedName>
    <definedName name="IQ_US_BRANCHES_FOREIGN_BANKS_FDIC" hidden="1">"c6390"</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TREASURY_SECURITIES_FDIC" hidden="1">"c6298"</definedName>
    <definedName name="IQ_UTIL_PPE_NET" hidden="1">"c1620"</definedName>
    <definedName name="IQ_UTIL_REV" hidden="1">"c2091"</definedName>
    <definedName name="IQ_UV_PENSION_LIAB" hidden="1">"c1332"</definedName>
    <definedName name="IQ_VALUATION_ALLOWANCES_FDIC" hidden="1">"c6400"</definedName>
    <definedName name="IQ_VALUE_TRADED" hidden="1">"c1519"</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C_REVENUE_FDIC" hidden="1">"c6667"</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ATILE_LIABILITIES_FDIC" hidden="1">"c6364"</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IP_INV" hidden="1">"c1335"</definedName>
    <definedName name="IQ_WORKING_CAP" hidden="1">"c3494"</definedName>
    <definedName name="IQ_WORKMEN_WRITTEN" hidden="1">"c1336"</definedName>
    <definedName name="IQ_WRITTEN_OPTION_CONTRACTS_FDIC" hidden="1">"c6509"</definedName>
    <definedName name="IQ_WRITTEN_OPTION_CONTRACTS_FX_RISK_FDIC" hidden="1">"c6514"</definedName>
    <definedName name="IQ_WRITTEN_OPTION_CONTRACTS_NON_FX_IR_FDIC" hidden="1">"c6519"</definedName>
    <definedName name="IQ_XDIV_DATE" hidden="1">"c2104"</definedName>
    <definedName name="IQ_YEAR_FOUNDED" hidden="1">"c6793"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iuoiuoiu" localSheetId="1" hidden="1">{#N/A,#N/A,FALSE,"3";#N/A,#N/A,FALSE,"5";#N/A,#N/A,FALSE,"6";#N/A,#N/A,FALSE,"8";#N/A,#N/A,FALSE,"10";#N/A,#N/A,FALSE,"13";#N/A,#N/A,FALSE,"14";#N/A,#N/A,FALSE,"15";#N/A,#N/A,FALSE,"16"}</definedName>
    <definedName name="iuoiuoiu" localSheetId="6" hidden="1">{#N/A,#N/A,FALSE,"3";#N/A,#N/A,FALSE,"5";#N/A,#N/A,FALSE,"6";#N/A,#N/A,FALSE,"8";#N/A,#N/A,FALSE,"10";#N/A,#N/A,FALSE,"13";#N/A,#N/A,FALSE,"14";#N/A,#N/A,FALSE,"15";#N/A,#N/A,FALSE,"16"}</definedName>
    <definedName name="iuoiuoiu" localSheetId="5" hidden="1">{#N/A,#N/A,FALSE,"3";#N/A,#N/A,FALSE,"5";#N/A,#N/A,FALSE,"6";#N/A,#N/A,FALSE,"8";#N/A,#N/A,FALSE,"10";#N/A,#N/A,FALSE,"13";#N/A,#N/A,FALSE,"14";#N/A,#N/A,FALSE,"15";#N/A,#N/A,FALSE,"16"}</definedName>
    <definedName name="iuoiuoiu" hidden="1">{#N/A,#N/A,FALSE,"3";#N/A,#N/A,FALSE,"5";#N/A,#N/A,FALSE,"6";#N/A,#N/A,FALSE,"8";#N/A,#N/A,FALSE,"10";#N/A,#N/A,FALSE,"13";#N/A,#N/A,FALSE,"14";#N/A,#N/A,FALSE,"15";#N/A,#N/A,FALSE,"16"}</definedName>
    <definedName name="iuoiuouio" localSheetId="1" hidden="1">{#N/A,#N/A,FALSE,"3";#N/A,#N/A,FALSE,"5";#N/A,#N/A,FALSE,"6";#N/A,#N/A,FALSE,"8";#N/A,#N/A,FALSE,"10";#N/A,#N/A,FALSE,"13";#N/A,#N/A,FALSE,"14";#N/A,#N/A,FALSE,"15";#N/A,#N/A,FALSE,"16"}</definedName>
    <definedName name="iuoiuouio" localSheetId="6" hidden="1">{#N/A,#N/A,FALSE,"3";#N/A,#N/A,FALSE,"5";#N/A,#N/A,FALSE,"6";#N/A,#N/A,FALSE,"8";#N/A,#N/A,FALSE,"10";#N/A,#N/A,FALSE,"13";#N/A,#N/A,FALSE,"14";#N/A,#N/A,FALSE,"15";#N/A,#N/A,FALSE,"16"}</definedName>
    <definedName name="iuoiuouio" localSheetId="5" hidden="1">{#N/A,#N/A,FALSE,"3";#N/A,#N/A,FALSE,"5";#N/A,#N/A,FALSE,"6";#N/A,#N/A,FALSE,"8";#N/A,#N/A,FALSE,"10";#N/A,#N/A,FALSE,"13";#N/A,#N/A,FALSE,"14";#N/A,#N/A,FALSE,"15";#N/A,#N/A,FALSE,"16"}</definedName>
    <definedName name="iuoiuouio" hidden="1">{#N/A,#N/A,FALSE,"3";#N/A,#N/A,FALSE,"5";#N/A,#N/A,FALSE,"6";#N/A,#N/A,FALSE,"8";#N/A,#N/A,FALSE,"10";#N/A,#N/A,FALSE,"13";#N/A,#N/A,FALSE,"14";#N/A,#N/A,FALSE,"15";#N/A,#N/A,FALSE,"16"}</definedName>
    <definedName name="iuoiuouiouiou" localSheetId="1" hidden="1">{#N/A,#N/A,FALSE,"3";#N/A,#N/A,FALSE,"5";#N/A,#N/A,FALSE,"6";#N/A,#N/A,FALSE,"8";#N/A,#N/A,FALSE,"10";#N/A,#N/A,FALSE,"13";#N/A,#N/A,FALSE,"14";#N/A,#N/A,FALSE,"15";#N/A,#N/A,FALSE,"16"}</definedName>
    <definedName name="iuoiuouiouiou" localSheetId="6" hidden="1">{#N/A,#N/A,FALSE,"3";#N/A,#N/A,FALSE,"5";#N/A,#N/A,FALSE,"6";#N/A,#N/A,FALSE,"8";#N/A,#N/A,FALSE,"10";#N/A,#N/A,FALSE,"13";#N/A,#N/A,FALSE,"14";#N/A,#N/A,FALSE,"15";#N/A,#N/A,FALSE,"16"}</definedName>
    <definedName name="iuoiuouiouiou" localSheetId="5" hidden="1">{#N/A,#N/A,FALSE,"3";#N/A,#N/A,FALSE,"5";#N/A,#N/A,FALSE,"6";#N/A,#N/A,FALSE,"8";#N/A,#N/A,FALSE,"10";#N/A,#N/A,FALSE,"13";#N/A,#N/A,FALSE,"14";#N/A,#N/A,FALSE,"15";#N/A,#N/A,FALSE,"16"}</definedName>
    <definedName name="iuoiuouiouiou" hidden="1">{#N/A,#N/A,FALSE,"3";#N/A,#N/A,FALSE,"5";#N/A,#N/A,FALSE,"6";#N/A,#N/A,FALSE,"8";#N/A,#N/A,FALSE,"10";#N/A,#N/A,FALSE,"13";#N/A,#N/A,FALSE,"14";#N/A,#N/A,FALSE,"15";#N/A,#N/A,FALSE,"16"}</definedName>
    <definedName name="iuouiouio" localSheetId="1" hidden="1">{#N/A,#N/A,FALSE,"3";#N/A,#N/A,FALSE,"5";#N/A,#N/A,FALSE,"6";#N/A,#N/A,FALSE,"8";#N/A,#N/A,FALSE,"10";#N/A,#N/A,FALSE,"13";#N/A,#N/A,FALSE,"14";#N/A,#N/A,FALSE,"15";#N/A,#N/A,FALSE,"16"}</definedName>
    <definedName name="iuouiouio" localSheetId="6" hidden="1">{#N/A,#N/A,FALSE,"3";#N/A,#N/A,FALSE,"5";#N/A,#N/A,FALSE,"6";#N/A,#N/A,FALSE,"8";#N/A,#N/A,FALSE,"10";#N/A,#N/A,FALSE,"13";#N/A,#N/A,FALSE,"14";#N/A,#N/A,FALSE,"15";#N/A,#N/A,FALSE,"16"}</definedName>
    <definedName name="iuouiouio" localSheetId="5" hidden="1">{#N/A,#N/A,FALSE,"3";#N/A,#N/A,FALSE,"5";#N/A,#N/A,FALSE,"6";#N/A,#N/A,FALSE,"8";#N/A,#N/A,FALSE,"10";#N/A,#N/A,FALSE,"13";#N/A,#N/A,FALSE,"14";#N/A,#N/A,FALSE,"15";#N/A,#N/A,FALSE,"16"}</definedName>
    <definedName name="iuouiouio" hidden="1">{#N/A,#N/A,FALSE,"3";#N/A,#N/A,FALSE,"5";#N/A,#N/A,FALSE,"6";#N/A,#N/A,FALSE,"8";#N/A,#N/A,FALSE,"10";#N/A,#N/A,FALSE,"13";#N/A,#N/A,FALSE,"14";#N/A,#N/A,FALSE,"15";#N/A,#N/A,FALSE,"16"}</definedName>
    <definedName name="iuouiouiouio" localSheetId="1" hidden="1">{#N/A,#N/A,FALSE,"3";#N/A,#N/A,FALSE,"5";#N/A,#N/A,FALSE,"6";#N/A,#N/A,FALSE,"8";#N/A,#N/A,FALSE,"10";#N/A,#N/A,FALSE,"13";#N/A,#N/A,FALSE,"14";#N/A,#N/A,FALSE,"15";#N/A,#N/A,FALSE,"16"}</definedName>
    <definedName name="iuouiouiouio" localSheetId="6" hidden="1">{#N/A,#N/A,FALSE,"3";#N/A,#N/A,FALSE,"5";#N/A,#N/A,FALSE,"6";#N/A,#N/A,FALSE,"8";#N/A,#N/A,FALSE,"10";#N/A,#N/A,FALSE,"13";#N/A,#N/A,FALSE,"14";#N/A,#N/A,FALSE,"15";#N/A,#N/A,FALSE,"16"}</definedName>
    <definedName name="iuouiouiouio" localSheetId="5" hidden="1">{#N/A,#N/A,FALSE,"3";#N/A,#N/A,FALSE,"5";#N/A,#N/A,FALSE,"6";#N/A,#N/A,FALSE,"8";#N/A,#N/A,FALSE,"10";#N/A,#N/A,FALSE,"13";#N/A,#N/A,FALSE,"14";#N/A,#N/A,FALSE,"15";#N/A,#N/A,FALSE,"16"}</definedName>
    <definedName name="iuouiouiouio" hidden="1">{#N/A,#N/A,FALSE,"3";#N/A,#N/A,FALSE,"5";#N/A,#N/A,FALSE,"6";#N/A,#N/A,FALSE,"8";#N/A,#N/A,FALSE,"10";#N/A,#N/A,FALSE,"13";#N/A,#N/A,FALSE,"14";#N/A,#N/A,FALSE,"15";#N/A,#N/A,FALSE,"16"}</definedName>
    <definedName name="iyiy" localSheetId="1" hidden="1">{#N/A,#N/A,FALSE,"3";#N/A,#N/A,FALSE,"5";#N/A,#N/A,FALSE,"6";#N/A,#N/A,FALSE,"8";#N/A,#N/A,FALSE,"10";#N/A,#N/A,FALSE,"13";#N/A,#N/A,FALSE,"14";#N/A,#N/A,FALSE,"15";#N/A,#N/A,FALSE,"16"}</definedName>
    <definedName name="iyiy" localSheetId="6" hidden="1">{#N/A,#N/A,FALSE,"3";#N/A,#N/A,FALSE,"5";#N/A,#N/A,FALSE,"6";#N/A,#N/A,FALSE,"8";#N/A,#N/A,FALSE,"10";#N/A,#N/A,FALSE,"13";#N/A,#N/A,FALSE,"14";#N/A,#N/A,FALSE,"15";#N/A,#N/A,FALSE,"16"}</definedName>
    <definedName name="iyiy" localSheetId="5" hidden="1">{#N/A,#N/A,FALSE,"3";#N/A,#N/A,FALSE,"5";#N/A,#N/A,FALSE,"6";#N/A,#N/A,FALSE,"8";#N/A,#N/A,FALSE,"10";#N/A,#N/A,FALSE,"13";#N/A,#N/A,FALSE,"14";#N/A,#N/A,FALSE,"15";#N/A,#N/A,FALSE,"16"}</definedName>
    <definedName name="iyiy" hidden="1">{#N/A,#N/A,FALSE,"3";#N/A,#N/A,FALSE,"5";#N/A,#N/A,FALSE,"6";#N/A,#N/A,FALSE,"8";#N/A,#N/A,FALSE,"10";#N/A,#N/A,FALSE,"13";#N/A,#N/A,FALSE,"14";#N/A,#N/A,FALSE,"15";#N/A,#N/A,FALSE,"16"}</definedName>
    <definedName name="j" localSheetId="1" hidden="1">{#N/A,#N/A,FALSE,"3";#N/A,#N/A,FALSE,"5";#N/A,#N/A,FALSE,"6";#N/A,#N/A,FALSE,"8";#N/A,#N/A,FALSE,"10";#N/A,#N/A,FALSE,"13";#N/A,#N/A,FALSE,"14";#N/A,#N/A,FALSE,"15";#N/A,#N/A,FALSE,"16"}</definedName>
    <definedName name="j" localSheetId="6" hidden="1">{#N/A,#N/A,FALSE,"3";#N/A,#N/A,FALSE,"5";#N/A,#N/A,FALSE,"6";#N/A,#N/A,FALSE,"8";#N/A,#N/A,FALSE,"10";#N/A,#N/A,FALSE,"13";#N/A,#N/A,FALSE,"14";#N/A,#N/A,FALSE,"15";#N/A,#N/A,FALSE,"16"}</definedName>
    <definedName name="j" localSheetId="5" hidden="1">{#N/A,#N/A,FALSE,"3";#N/A,#N/A,FALSE,"5";#N/A,#N/A,FALSE,"6";#N/A,#N/A,FALSE,"8";#N/A,#N/A,FALSE,"10";#N/A,#N/A,FALSE,"13";#N/A,#N/A,FALSE,"14";#N/A,#N/A,FALSE,"15";#N/A,#N/A,FALSE,"16"}</definedName>
    <definedName name="j" hidden="1">{#N/A,#N/A,FALSE,"3";#N/A,#N/A,FALSE,"5";#N/A,#N/A,FALSE,"6";#N/A,#N/A,FALSE,"8";#N/A,#N/A,FALSE,"10";#N/A,#N/A,FALSE,"13";#N/A,#N/A,FALSE,"14";#N/A,#N/A,FALSE,"15";#N/A,#N/A,FALSE,"16"}</definedName>
    <definedName name="jghjghjghj" localSheetId="1" hidden="1">{#N/A,#N/A,FALSE,"3";#N/A,#N/A,FALSE,"5";#N/A,#N/A,FALSE,"6";#N/A,#N/A,FALSE,"8";#N/A,#N/A,FALSE,"10";#N/A,#N/A,FALSE,"13";#N/A,#N/A,FALSE,"14";#N/A,#N/A,FALSE,"15";#N/A,#N/A,FALSE,"16"}</definedName>
    <definedName name="jghjghjghj" localSheetId="6" hidden="1">{#N/A,#N/A,FALSE,"3";#N/A,#N/A,FALSE,"5";#N/A,#N/A,FALSE,"6";#N/A,#N/A,FALSE,"8";#N/A,#N/A,FALSE,"10";#N/A,#N/A,FALSE,"13";#N/A,#N/A,FALSE,"14";#N/A,#N/A,FALSE,"15";#N/A,#N/A,FALSE,"16"}</definedName>
    <definedName name="jghjghjghj" localSheetId="5" hidden="1">{#N/A,#N/A,FALSE,"3";#N/A,#N/A,FALSE,"5";#N/A,#N/A,FALSE,"6";#N/A,#N/A,FALSE,"8";#N/A,#N/A,FALSE,"10";#N/A,#N/A,FALSE,"13";#N/A,#N/A,FALSE,"14";#N/A,#N/A,FALSE,"15";#N/A,#N/A,FALSE,"16"}</definedName>
    <definedName name="jghjghjghj" hidden="1">{#N/A,#N/A,FALSE,"3";#N/A,#N/A,FALSE,"5";#N/A,#N/A,FALSE,"6";#N/A,#N/A,FALSE,"8";#N/A,#N/A,FALSE,"10";#N/A,#N/A,FALSE,"13";#N/A,#N/A,FALSE,"14";#N/A,#N/A,FALSE,"15";#N/A,#N/A,FALSE,"16"}</definedName>
    <definedName name="jghjgyhjgh" localSheetId="1" hidden="1">{#N/A,#N/A,FALSE,"3";#N/A,#N/A,FALSE,"5";#N/A,#N/A,FALSE,"6";#N/A,#N/A,FALSE,"8";#N/A,#N/A,FALSE,"10";#N/A,#N/A,FALSE,"13";#N/A,#N/A,FALSE,"14";#N/A,#N/A,FALSE,"15";#N/A,#N/A,FALSE,"16"}</definedName>
    <definedName name="jghjgyhjgh" localSheetId="6" hidden="1">{#N/A,#N/A,FALSE,"3";#N/A,#N/A,FALSE,"5";#N/A,#N/A,FALSE,"6";#N/A,#N/A,FALSE,"8";#N/A,#N/A,FALSE,"10";#N/A,#N/A,FALSE,"13";#N/A,#N/A,FALSE,"14";#N/A,#N/A,FALSE,"15";#N/A,#N/A,FALSE,"16"}</definedName>
    <definedName name="jghjgyhjgh" localSheetId="5" hidden="1">{#N/A,#N/A,FALSE,"3";#N/A,#N/A,FALSE,"5";#N/A,#N/A,FALSE,"6";#N/A,#N/A,FALSE,"8";#N/A,#N/A,FALSE,"10";#N/A,#N/A,FALSE,"13";#N/A,#N/A,FALSE,"14";#N/A,#N/A,FALSE,"15";#N/A,#N/A,FALSE,"16"}</definedName>
    <definedName name="jghjgyhjgh" hidden="1">{#N/A,#N/A,FALSE,"3";#N/A,#N/A,FALSE,"5";#N/A,#N/A,FALSE,"6";#N/A,#N/A,FALSE,"8";#N/A,#N/A,FALSE,"10";#N/A,#N/A,FALSE,"13";#N/A,#N/A,FALSE,"14";#N/A,#N/A,FALSE,"15";#N/A,#N/A,FALSE,"16"}</definedName>
    <definedName name="jhg" localSheetId="1" hidden="1">{#N/A,#N/A,FALSE,"3";#N/A,#N/A,FALSE,"5";#N/A,#N/A,FALSE,"6";#N/A,#N/A,FALSE,"8";#N/A,#N/A,FALSE,"10";#N/A,#N/A,FALSE,"13";#N/A,#N/A,FALSE,"14";#N/A,#N/A,FALSE,"15";#N/A,#N/A,FALSE,"16"}</definedName>
    <definedName name="jhg" localSheetId="6" hidden="1">{#N/A,#N/A,FALSE,"3";#N/A,#N/A,FALSE,"5";#N/A,#N/A,FALSE,"6";#N/A,#N/A,FALSE,"8";#N/A,#N/A,FALSE,"10";#N/A,#N/A,FALSE,"13";#N/A,#N/A,FALSE,"14";#N/A,#N/A,FALSE,"15";#N/A,#N/A,FALSE,"16"}</definedName>
    <definedName name="jhg" localSheetId="5" hidden="1">{#N/A,#N/A,FALSE,"3";#N/A,#N/A,FALSE,"5";#N/A,#N/A,FALSE,"6";#N/A,#N/A,FALSE,"8";#N/A,#N/A,FALSE,"10";#N/A,#N/A,FALSE,"13";#N/A,#N/A,FALSE,"14";#N/A,#N/A,FALSE,"15";#N/A,#N/A,FALSE,"16"}</definedName>
    <definedName name="jhg" hidden="1">{#N/A,#N/A,FALSE,"3";#N/A,#N/A,FALSE,"5";#N/A,#N/A,FALSE,"6";#N/A,#N/A,FALSE,"8";#N/A,#N/A,FALSE,"10";#N/A,#N/A,FALSE,"13";#N/A,#N/A,FALSE,"14";#N/A,#N/A,FALSE,"15";#N/A,#N/A,FALSE,"16"}</definedName>
    <definedName name="jhghj" localSheetId="1" hidden="1">{#N/A,#N/A,FALSE,"3";#N/A,#N/A,FALSE,"5";#N/A,#N/A,FALSE,"6";#N/A,#N/A,FALSE,"8";#N/A,#N/A,FALSE,"10";#N/A,#N/A,FALSE,"13";#N/A,#N/A,FALSE,"14";#N/A,#N/A,FALSE,"15";#N/A,#N/A,FALSE,"16"}</definedName>
    <definedName name="jhghj" localSheetId="6" hidden="1">{#N/A,#N/A,FALSE,"3";#N/A,#N/A,FALSE,"5";#N/A,#N/A,FALSE,"6";#N/A,#N/A,FALSE,"8";#N/A,#N/A,FALSE,"10";#N/A,#N/A,FALSE,"13";#N/A,#N/A,FALSE,"14";#N/A,#N/A,FALSE,"15";#N/A,#N/A,FALSE,"16"}</definedName>
    <definedName name="jhghj" localSheetId="5" hidden="1">{#N/A,#N/A,FALSE,"3";#N/A,#N/A,FALSE,"5";#N/A,#N/A,FALSE,"6";#N/A,#N/A,FALSE,"8";#N/A,#N/A,FALSE,"10";#N/A,#N/A,FALSE,"13";#N/A,#N/A,FALSE,"14";#N/A,#N/A,FALSE,"15";#N/A,#N/A,FALSE,"16"}</definedName>
    <definedName name="jhghj" hidden="1">{#N/A,#N/A,FALSE,"3";#N/A,#N/A,FALSE,"5";#N/A,#N/A,FALSE,"6";#N/A,#N/A,FALSE,"8";#N/A,#N/A,FALSE,"10";#N/A,#N/A,FALSE,"13";#N/A,#N/A,FALSE,"14";#N/A,#N/A,FALSE,"15";#N/A,#N/A,FALSE,"16"}</definedName>
    <definedName name="jhjhgj" localSheetId="1" hidden="1">{#N/A,#N/A,FALSE,"3";#N/A,#N/A,FALSE,"5";#N/A,#N/A,FALSE,"6";#N/A,#N/A,FALSE,"8";#N/A,#N/A,FALSE,"10";#N/A,#N/A,FALSE,"13";#N/A,#N/A,FALSE,"14";#N/A,#N/A,FALSE,"15";#N/A,#N/A,FALSE,"16"}</definedName>
    <definedName name="jhjhgj" localSheetId="6" hidden="1">{#N/A,#N/A,FALSE,"3";#N/A,#N/A,FALSE,"5";#N/A,#N/A,FALSE,"6";#N/A,#N/A,FALSE,"8";#N/A,#N/A,FALSE,"10";#N/A,#N/A,FALSE,"13";#N/A,#N/A,FALSE,"14";#N/A,#N/A,FALSE,"15";#N/A,#N/A,FALSE,"16"}</definedName>
    <definedName name="jhjhgj" localSheetId="5" hidden="1">{#N/A,#N/A,FALSE,"3";#N/A,#N/A,FALSE,"5";#N/A,#N/A,FALSE,"6";#N/A,#N/A,FALSE,"8";#N/A,#N/A,FALSE,"10";#N/A,#N/A,FALSE,"13";#N/A,#N/A,FALSE,"14";#N/A,#N/A,FALSE,"15";#N/A,#N/A,FALSE,"16"}</definedName>
    <definedName name="jhjhgj" hidden="1">{#N/A,#N/A,FALSE,"3";#N/A,#N/A,FALSE,"5";#N/A,#N/A,FALSE,"6";#N/A,#N/A,FALSE,"8";#N/A,#N/A,FALSE,"10";#N/A,#N/A,FALSE,"13";#N/A,#N/A,FALSE,"14";#N/A,#N/A,FALSE,"15";#N/A,#N/A,FALSE,"16"}</definedName>
    <definedName name="JJ">[1]SS2!$A$1:$C$46</definedName>
    <definedName name="jjjjjjjj" localSheetId="1" hidden="1">{#N/A,#N/A,FALSE,"3";#N/A,#N/A,FALSE,"5";#N/A,#N/A,FALSE,"6";#N/A,#N/A,FALSE,"8";#N/A,#N/A,FALSE,"10";#N/A,#N/A,FALSE,"13";#N/A,#N/A,FALSE,"14";#N/A,#N/A,FALSE,"15";#N/A,#N/A,FALSE,"16"}</definedName>
    <definedName name="jjjjjjjj" localSheetId="6" hidden="1">{#N/A,#N/A,FALSE,"3";#N/A,#N/A,FALSE,"5";#N/A,#N/A,FALSE,"6";#N/A,#N/A,FALSE,"8";#N/A,#N/A,FALSE,"10";#N/A,#N/A,FALSE,"13";#N/A,#N/A,FALSE,"14";#N/A,#N/A,FALSE,"15";#N/A,#N/A,FALSE,"16"}</definedName>
    <definedName name="jjjjjjjj" localSheetId="5" hidden="1">{#N/A,#N/A,FALSE,"3";#N/A,#N/A,FALSE,"5";#N/A,#N/A,FALSE,"6";#N/A,#N/A,FALSE,"8";#N/A,#N/A,FALSE,"10";#N/A,#N/A,FALSE,"13";#N/A,#N/A,FALSE,"14";#N/A,#N/A,FALSE,"15";#N/A,#N/A,FALSE,"16"}</definedName>
    <definedName name="jjjjjjjj" hidden="1">{#N/A,#N/A,FALSE,"3";#N/A,#N/A,FALSE,"5";#N/A,#N/A,FALSE,"6";#N/A,#N/A,FALSE,"8";#N/A,#N/A,FALSE,"10";#N/A,#N/A,FALSE,"13";#N/A,#N/A,FALSE,"14";#N/A,#N/A,FALSE,"15";#N/A,#N/A,FALSE,"16"}</definedName>
    <definedName name="jlhhjlhjlhjl" localSheetId="1" hidden="1">{#N/A,#N/A,FALSE,"3";#N/A,#N/A,FALSE,"5";#N/A,#N/A,FALSE,"6";#N/A,#N/A,FALSE,"8";#N/A,#N/A,FALSE,"10";#N/A,#N/A,FALSE,"13";#N/A,#N/A,FALSE,"14";#N/A,#N/A,FALSE,"15";#N/A,#N/A,FALSE,"16"}</definedName>
    <definedName name="jlhhjlhjlhjl" localSheetId="6" hidden="1">{#N/A,#N/A,FALSE,"3";#N/A,#N/A,FALSE,"5";#N/A,#N/A,FALSE,"6";#N/A,#N/A,FALSE,"8";#N/A,#N/A,FALSE,"10";#N/A,#N/A,FALSE,"13";#N/A,#N/A,FALSE,"14";#N/A,#N/A,FALSE,"15";#N/A,#N/A,FALSE,"16"}</definedName>
    <definedName name="jlhhjlhjlhjl" localSheetId="5" hidden="1">{#N/A,#N/A,FALSE,"3";#N/A,#N/A,FALSE,"5";#N/A,#N/A,FALSE,"6";#N/A,#N/A,FALSE,"8";#N/A,#N/A,FALSE,"10";#N/A,#N/A,FALSE,"13";#N/A,#N/A,FALSE,"14";#N/A,#N/A,FALSE,"15";#N/A,#N/A,FALSE,"16"}</definedName>
    <definedName name="jlhhjlhjlhjl" hidden="1">{#N/A,#N/A,FALSE,"3";#N/A,#N/A,FALSE,"5";#N/A,#N/A,FALSE,"6";#N/A,#N/A,FALSE,"8";#N/A,#N/A,FALSE,"10";#N/A,#N/A,FALSE,"13";#N/A,#N/A,FALSE,"14";#N/A,#N/A,FALSE,"15";#N/A,#N/A,FALSE,"16"}</definedName>
    <definedName name="jlhjlhjl" localSheetId="1" hidden="1">{#N/A,#N/A,FALSE,"3";#N/A,#N/A,FALSE,"5";#N/A,#N/A,FALSE,"6";#N/A,#N/A,FALSE,"8";#N/A,#N/A,FALSE,"10";#N/A,#N/A,FALSE,"13";#N/A,#N/A,FALSE,"14";#N/A,#N/A,FALSE,"15";#N/A,#N/A,FALSE,"16"}</definedName>
    <definedName name="jlhjlhjl" localSheetId="6" hidden="1">{#N/A,#N/A,FALSE,"3";#N/A,#N/A,FALSE,"5";#N/A,#N/A,FALSE,"6";#N/A,#N/A,FALSE,"8";#N/A,#N/A,FALSE,"10";#N/A,#N/A,FALSE,"13";#N/A,#N/A,FALSE,"14";#N/A,#N/A,FALSE,"15";#N/A,#N/A,FALSE,"16"}</definedName>
    <definedName name="jlhjlhjl" localSheetId="5" hidden="1">{#N/A,#N/A,FALSE,"3";#N/A,#N/A,FALSE,"5";#N/A,#N/A,FALSE,"6";#N/A,#N/A,FALSE,"8";#N/A,#N/A,FALSE,"10";#N/A,#N/A,FALSE,"13";#N/A,#N/A,FALSE,"14";#N/A,#N/A,FALSE,"15";#N/A,#N/A,FALSE,"16"}</definedName>
    <definedName name="jlhjlhjl" hidden="1">{#N/A,#N/A,FALSE,"3";#N/A,#N/A,FALSE,"5";#N/A,#N/A,FALSE,"6";#N/A,#N/A,FALSE,"8";#N/A,#N/A,FALSE,"10";#N/A,#N/A,FALSE,"13";#N/A,#N/A,FALSE,"14";#N/A,#N/A,FALSE,"15";#N/A,#N/A,FALSE,"16"}</definedName>
    <definedName name="jlj" localSheetId="1" hidden="1">{#N/A,#N/A,FALSE,"3";#N/A,#N/A,FALSE,"5";#N/A,#N/A,FALSE,"6";#N/A,#N/A,FALSE,"8";#N/A,#N/A,FALSE,"10";#N/A,#N/A,FALSE,"13";#N/A,#N/A,FALSE,"14";#N/A,#N/A,FALSE,"15";#N/A,#N/A,FALSE,"16"}</definedName>
    <definedName name="jlj" localSheetId="6" hidden="1">{#N/A,#N/A,FALSE,"3";#N/A,#N/A,FALSE,"5";#N/A,#N/A,FALSE,"6";#N/A,#N/A,FALSE,"8";#N/A,#N/A,FALSE,"10";#N/A,#N/A,FALSE,"13";#N/A,#N/A,FALSE,"14";#N/A,#N/A,FALSE,"15";#N/A,#N/A,FALSE,"16"}</definedName>
    <definedName name="jlj" localSheetId="5" hidden="1">{#N/A,#N/A,FALSE,"3";#N/A,#N/A,FALSE,"5";#N/A,#N/A,FALSE,"6";#N/A,#N/A,FALSE,"8";#N/A,#N/A,FALSE,"10";#N/A,#N/A,FALSE,"13";#N/A,#N/A,FALSE,"14";#N/A,#N/A,FALSE,"15";#N/A,#N/A,FALSE,"16"}</definedName>
    <definedName name="jlj" hidden="1">{#N/A,#N/A,FALSE,"3";#N/A,#N/A,FALSE,"5";#N/A,#N/A,FALSE,"6";#N/A,#N/A,FALSE,"8";#N/A,#N/A,FALSE,"10";#N/A,#N/A,FALSE,"13";#N/A,#N/A,FALSE,"14";#N/A,#N/A,FALSE,"15";#N/A,#N/A,FALSE,"16"}</definedName>
    <definedName name="jlkj" localSheetId="1" hidden="1">{#N/A,#N/A,FALSE,"3";#N/A,#N/A,FALSE,"5";#N/A,#N/A,FALSE,"6";#N/A,#N/A,FALSE,"8";#N/A,#N/A,FALSE,"10";#N/A,#N/A,FALSE,"13";#N/A,#N/A,FALSE,"14";#N/A,#N/A,FALSE,"15";#N/A,#N/A,FALSE,"16"}</definedName>
    <definedName name="jlkj" localSheetId="6" hidden="1">{#N/A,#N/A,FALSE,"3";#N/A,#N/A,FALSE,"5";#N/A,#N/A,FALSE,"6";#N/A,#N/A,FALSE,"8";#N/A,#N/A,FALSE,"10";#N/A,#N/A,FALSE,"13";#N/A,#N/A,FALSE,"14";#N/A,#N/A,FALSE,"15";#N/A,#N/A,FALSE,"16"}</definedName>
    <definedName name="jlkj" localSheetId="5" hidden="1">{#N/A,#N/A,FALSE,"3";#N/A,#N/A,FALSE,"5";#N/A,#N/A,FALSE,"6";#N/A,#N/A,FALSE,"8";#N/A,#N/A,FALSE,"10";#N/A,#N/A,FALSE,"13";#N/A,#N/A,FALSE,"14";#N/A,#N/A,FALSE,"15";#N/A,#N/A,FALSE,"16"}</definedName>
    <definedName name="jlkj" hidden="1">{#N/A,#N/A,FALSE,"3";#N/A,#N/A,FALSE,"5";#N/A,#N/A,FALSE,"6";#N/A,#N/A,FALSE,"8";#N/A,#N/A,FALSE,"10";#N/A,#N/A,FALSE,"13";#N/A,#N/A,FALSE,"14";#N/A,#N/A,FALSE,"15";#N/A,#N/A,FALSE,"16"}</definedName>
    <definedName name="jlyulhjl" localSheetId="1" hidden="1">{#N/A,#N/A,FALSE,"3";#N/A,#N/A,FALSE,"5";#N/A,#N/A,FALSE,"6";#N/A,#N/A,FALSE,"8";#N/A,#N/A,FALSE,"10";#N/A,#N/A,FALSE,"13";#N/A,#N/A,FALSE,"14";#N/A,#N/A,FALSE,"15";#N/A,#N/A,FALSE,"16"}</definedName>
    <definedName name="jlyulhjl" localSheetId="6" hidden="1">{#N/A,#N/A,FALSE,"3";#N/A,#N/A,FALSE,"5";#N/A,#N/A,FALSE,"6";#N/A,#N/A,FALSE,"8";#N/A,#N/A,FALSE,"10";#N/A,#N/A,FALSE,"13";#N/A,#N/A,FALSE,"14";#N/A,#N/A,FALSE,"15";#N/A,#N/A,FALSE,"16"}</definedName>
    <definedName name="jlyulhjl" localSheetId="5" hidden="1">{#N/A,#N/A,FALSE,"3";#N/A,#N/A,FALSE,"5";#N/A,#N/A,FALSE,"6";#N/A,#N/A,FALSE,"8";#N/A,#N/A,FALSE,"10";#N/A,#N/A,FALSE,"13";#N/A,#N/A,FALSE,"14";#N/A,#N/A,FALSE,"15";#N/A,#N/A,FALSE,"16"}</definedName>
    <definedName name="jlyulhjl" hidden="1">{#N/A,#N/A,FALSE,"3";#N/A,#N/A,FALSE,"5";#N/A,#N/A,FALSE,"6";#N/A,#N/A,FALSE,"8";#N/A,#N/A,FALSE,"10";#N/A,#N/A,FALSE,"13";#N/A,#N/A,FALSE,"14";#N/A,#N/A,FALSE,"15";#N/A,#N/A,FALSE,"16"}</definedName>
    <definedName name="k" localSheetId="7" hidden="1">[7]貸倒引当金計算書!#REF!</definedName>
    <definedName name="k" localSheetId="8" hidden="1">[7]貸倒引当金計算書!#REF!</definedName>
    <definedName name="k" localSheetId="1" hidden="1">[7]貸倒引当金計算書!#REF!</definedName>
    <definedName name="k" localSheetId="3" hidden="1">[7]貸倒引当金計算書!#REF!</definedName>
    <definedName name="k" localSheetId="6" hidden="1">[7]貸倒引当金計算書!#REF!</definedName>
    <definedName name="k" localSheetId="5" hidden="1">[7]貸倒引当金計算書!#REF!</definedName>
    <definedName name="k" localSheetId="9" hidden="1">[7]貸倒引当金計算書!#REF!</definedName>
    <definedName name="k" hidden="1">[7]貸倒引当金計算書!#REF!</definedName>
    <definedName name="kfgkgkgh" localSheetId="1" hidden="1">{#N/A,#N/A,FALSE,"3";#N/A,#N/A,FALSE,"5";#N/A,#N/A,FALSE,"6";#N/A,#N/A,FALSE,"8";#N/A,#N/A,FALSE,"10";#N/A,#N/A,FALSE,"13";#N/A,#N/A,FALSE,"14";#N/A,#N/A,FALSE,"15";#N/A,#N/A,FALSE,"16"}</definedName>
    <definedName name="kfgkgkgh" localSheetId="6" hidden="1">{#N/A,#N/A,FALSE,"3";#N/A,#N/A,FALSE,"5";#N/A,#N/A,FALSE,"6";#N/A,#N/A,FALSE,"8";#N/A,#N/A,FALSE,"10";#N/A,#N/A,FALSE,"13";#N/A,#N/A,FALSE,"14";#N/A,#N/A,FALSE,"15";#N/A,#N/A,FALSE,"16"}</definedName>
    <definedName name="kfgkgkgh" localSheetId="5" hidden="1">{#N/A,#N/A,FALSE,"3";#N/A,#N/A,FALSE,"5";#N/A,#N/A,FALSE,"6";#N/A,#N/A,FALSE,"8";#N/A,#N/A,FALSE,"10";#N/A,#N/A,FALSE,"13";#N/A,#N/A,FALSE,"14";#N/A,#N/A,FALSE,"15";#N/A,#N/A,FALSE,"16"}</definedName>
    <definedName name="kfgkgkgh" hidden="1">{#N/A,#N/A,FALSE,"3";#N/A,#N/A,FALSE,"5";#N/A,#N/A,FALSE,"6";#N/A,#N/A,FALSE,"8";#N/A,#N/A,FALSE,"10";#N/A,#N/A,FALSE,"13";#N/A,#N/A,FALSE,"14";#N/A,#N/A,FALSE,"15";#N/A,#N/A,FALSE,"16"}</definedName>
    <definedName name="kgghkgh" localSheetId="1" hidden="1">{#N/A,#N/A,FALSE,"3";#N/A,#N/A,FALSE,"5";#N/A,#N/A,FALSE,"6";#N/A,#N/A,FALSE,"8";#N/A,#N/A,FALSE,"10";#N/A,#N/A,FALSE,"13";#N/A,#N/A,FALSE,"14";#N/A,#N/A,FALSE,"15";#N/A,#N/A,FALSE,"16"}</definedName>
    <definedName name="kgghkgh" localSheetId="6" hidden="1">{#N/A,#N/A,FALSE,"3";#N/A,#N/A,FALSE,"5";#N/A,#N/A,FALSE,"6";#N/A,#N/A,FALSE,"8";#N/A,#N/A,FALSE,"10";#N/A,#N/A,FALSE,"13";#N/A,#N/A,FALSE,"14";#N/A,#N/A,FALSE,"15";#N/A,#N/A,FALSE,"16"}</definedName>
    <definedName name="kgghkgh" localSheetId="5" hidden="1">{#N/A,#N/A,FALSE,"3";#N/A,#N/A,FALSE,"5";#N/A,#N/A,FALSE,"6";#N/A,#N/A,FALSE,"8";#N/A,#N/A,FALSE,"10";#N/A,#N/A,FALSE,"13";#N/A,#N/A,FALSE,"14";#N/A,#N/A,FALSE,"15";#N/A,#N/A,FALSE,"16"}</definedName>
    <definedName name="kgghkgh" hidden="1">{#N/A,#N/A,FALSE,"3";#N/A,#N/A,FALSE,"5";#N/A,#N/A,FALSE,"6";#N/A,#N/A,FALSE,"8";#N/A,#N/A,FALSE,"10";#N/A,#N/A,FALSE,"13";#N/A,#N/A,FALSE,"14";#N/A,#N/A,FALSE,"15";#N/A,#N/A,FALSE,"16"}</definedName>
    <definedName name="kgghkgk" localSheetId="1" hidden="1">{#N/A,#N/A,FALSE,"3";#N/A,#N/A,FALSE,"5";#N/A,#N/A,FALSE,"6";#N/A,#N/A,FALSE,"8";#N/A,#N/A,FALSE,"10";#N/A,#N/A,FALSE,"13";#N/A,#N/A,FALSE,"14";#N/A,#N/A,FALSE,"15";#N/A,#N/A,FALSE,"16"}</definedName>
    <definedName name="kgghkgk" localSheetId="6" hidden="1">{#N/A,#N/A,FALSE,"3";#N/A,#N/A,FALSE,"5";#N/A,#N/A,FALSE,"6";#N/A,#N/A,FALSE,"8";#N/A,#N/A,FALSE,"10";#N/A,#N/A,FALSE,"13";#N/A,#N/A,FALSE,"14";#N/A,#N/A,FALSE,"15";#N/A,#N/A,FALSE,"16"}</definedName>
    <definedName name="kgghkgk" localSheetId="5" hidden="1">{#N/A,#N/A,FALSE,"3";#N/A,#N/A,FALSE,"5";#N/A,#N/A,FALSE,"6";#N/A,#N/A,FALSE,"8";#N/A,#N/A,FALSE,"10";#N/A,#N/A,FALSE,"13";#N/A,#N/A,FALSE,"14";#N/A,#N/A,FALSE,"15";#N/A,#N/A,FALSE,"16"}</definedName>
    <definedName name="kgghkgk" hidden="1">{#N/A,#N/A,FALSE,"3";#N/A,#N/A,FALSE,"5";#N/A,#N/A,FALSE,"6";#N/A,#N/A,FALSE,"8";#N/A,#N/A,FALSE,"10";#N/A,#N/A,FALSE,"13";#N/A,#N/A,FALSE,"14";#N/A,#N/A,FALSE,"15";#N/A,#N/A,FALSE,"16"}</definedName>
    <definedName name="kghgk" localSheetId="1" hidden="1">{#N/A,#N/A,FALSE,"3";#N/A,#N/A,FALSE,"5";#N/A,#N/A,FALSE,"6";#N/A,#N/A,FALSE,"8";#N/A,#N/A,FALSE,"10";#N/A,#N/A,FALSE,"13";#N/A,#N/A,FALSE,"14";#N/A,#N/A,FALSE,"15";#N/A,#N/A,FALSE,"16"}</definedName>
    <definedName name="kghgk" localSheetId="6" hidden="1">{#N/A,#N/A,FALSE,"3";#N/A,#N/A,FALSE,"5";#N/A,#N/A,FALSE,"6";#N/A,#N/A,FALSE,"8";#N/A,#N/A,FALSE,"10";#N/A,#N/A,FALSE,"13";#N/A,#N/A,FALSE,"14";#N/A,#N/A,FALSE,"15";#N/A,#N/A,FALSE,"16"}</definedName>
    <definedName name="kghgk" localSheetId="5" hidden="1">{#N/A,#N/A,FALSE,"3";#N/A,#N/A,FALSE,"5";#N/A,#N/A,FALSE,"6";#N/A,#N/A,FALSE,"8";#N/A,#N/A,FALSE,"10";#N/A,#N/A,FALSE,"13";#N/A,#N/A,FALSE,"14";#N/A,#N/A,FALSE,"15";#N/A,#N/A,FALSE,"16"}</definedName>
    <definedName name="kghgk" hidden="1">{#N/A,#N/A,FALSE,"3";#N/A,#N/A,FALSE,"5";#N/A,#N/A,FALSE,"6";#N/A,#N/A,FALSE,"8";#N/A,#N/A,FALSE,"10";#N/A,#N/A,FALSE,"13";#N/A,#N/A,FALSE,"14";#N/A,#N/A,FALSE,"15";#N/A,#N/A,FALSE,"16"}</definedName>
    <definedName name="kghkghkghkf" localSheetId="1" hidden="1">{#N/A,#N/A,FALSE,"3";#N/A,#N/A,FALSE,"5";#N/A,#N/A,FALSE,"6";#N/A,#N/A,FALSE,"8";#N/A,#N/A,FALSE,"10";#N/A,#N/A,FALSE,"13";#N/A,#N/A,FALSE,"14";#N/A,#N/A,FALSE,"15";#N/A,#N/A,FALSE,"16"}</definedName>
    <definedName name="kghkghkghkf" localSheetId="6" hidden="1">{#N/A,#N/A,FALSE,"3";#N/A,#N/A,FALSE,"5";#N/A,#N/A,FALSE,"6";#N/A,#N/A,FALSE,"8";#N/A,#N/A,FALSE,"10";#N/A,#N/A,FALSE,"13";#N/A,#N/A,FALSE,"14";#N/A,#N/A,FALSE,"15";#N/A,#N/A,FALSE,"16"}</definedName>
    <definedName name="kghkghkghkf" localSheetId="5" hidden="1">{#N/A,#N/A,FALSE,"3";#N/A,#N/A,FALSE,"5";#N/A,#N/A,FALSE,"6";#N/A,#N/A,FALSE,"8";#N/A,#N/A,FALSE,"10";#N/A,#N/A,FALSE,"13";#N/A,#N/A,FALSE,"14";#N/A,#N/A,FALSE,"15";#N/A,#N/A,FALSE,"16"}</definedName>
    <definedName name="kghkghkghkf" hidden="1">{#N/A,#N/A,FALSE,"3";#N/A,#N/A,FALSE,"5";#N/A,#N/A,FALSE,"6";#N/A,#N/A,FALSE,"8";#N/A,#N/A,FALSE,"10";#N/A,#N/A,FALSE,"13";#N/A,#N/A,FALSE,"14";#N/A,#N/A,FALSE,"15";#N/A,#N/A,FALSE,"16"}</definedName>
    <definedName name="kghkghkgk" localSheetId="1" hidden="1">{#N/A,#N/A,FALSE,"3";#N/A,#N/A,FALSE,"5";#N/A,#N/A,FALSE,"6";#N/A,#N/A,FALSE,"8";#N/A,#N/A,FALSE,"10";#N/A,#N/A,FALSE,"13";#N/A,#N/A,FALSE,"14";#N/A,#N/A,FALSE,"15";#N/A,#N/A,FALSE,"16"}</definedName>
    <definedName name="kghkghkgk" localSheetId="6" hidden="1">{#N/A,#N/A,FALSE,"3";#N/A,#N/A,FALSE,"5";#N/A,#N/A,FALSE,"6";#N/A,#N/A,FALSE,"8";#N/A,#N/A,FALSE,"10";#N/A,#N/A,FALSE,"13";#N/A,#N/A,FALSE,"14";#N/A,#N/A,FALSE,"15";#N/A,#N/A,FALSE,"16"}</definedName>
    <definedName name="kghkghkgk" localSheetId="5" hidden="1">{#N/A,#N/A,FALSE,"3";#N/A,#N/A,FALSE,"5";#N/A,#N/A,FALSE,"6";#N/A,#N/A,FALSE,"8";#N/A,#N/A,FALSE,"10";#N/A,#N/A,FALSE,"13";#N/A,#N/A,FALSE,"14";#N/A,#N/A,FALSE,"15";#N/A,#N/A,FALSE,"16"}</definedName>
    <definedName name="kghkghkgk" hidden="1">{#N/A,#N/A,FALSE,"3";#N/A,#N/A,FALSE,"5";#N/A,#N/A,FALSE,"6";#N/A,#N/A,FALSE,"8";#N/A,#N/A,FALSE,"10";#N/A,#N/A,FALSE,"13";#N/A,#N/A,FALSE,"14";#N/A,#N/A,FALSE,"15";#N/A,#N/A,FALSE,"16"}</definedName>
    <definedName name="kghkhgk" localSheetId="1" hidden="1">{#N/A,#N/A,FALSE,"3";#N/A,#N/A,FALSE,"5";#N/A,#N/A,FALSE,"6";#N/A,#N/A,FALSE,"8";#N/A,#N/A,FALSE,"10";#N/A,#N/A,FALSE,"13";#N/A,#N/A,FALSE,"14";#N/A,#N/A,FALSE,"15";#N/A,#N/A,FALSE,"16"}</definedName>
    <definedName name="kghkhgk" localSheetId="6" hidden="1">{#N/A,#N/A,FALSE,"3";#N/A,#N/A,FALSE,"5";#N/A,#N/A,FALSE,"6";#N/A,#N/A,FALSE,"8";#N/A,#N/A,FALSE,"10";#N/A,#N/A,FALSE,"13";#N/A,#N/A,FALSE,"14";#N/A,#N/A,FALSE,"15";#N/A,#N/A,FALSE,"16"}</definedName>
    <definedName name="kghkhgk" localSheetId="5" hidden="1">{#N/A,#N/A,FALSE,"3";#N/A,#N/A,FALSE,"5";#N/A,#N/A,FALSE,"6";#N/A,#N/A,FALSE,"8";#N/A,#N/A,FALSE,"10";#N/A,#N/A,FALSE,"13";#N/A,#N/A,FALSE,"14";#N/A,#N/A,FALSE,"15";#N/A,#N/A,FALSE,"16"}</definedName>
    <definedName name="kghkhgk" hidden="1">{#N/A,#N/A,FALSE,"3";#N/A,#N/A,FALSE,"5";#N/A,#N/A,FALSE,"6";#N/A,#N/A,FALSE,"8";#N/A,#N/A,FALSE,"10";#N/A,#N/A,FALSE,"13";#N/A,#N/A,FALSE,"14";#N/A,#N/A,FALSE,"15";#N/A,#N/A,FALSE,"16"}</definedName>
    <definedName name="kgkgk" localSheetId="1" hidden="1">{#N/A,#N/A,FALSE,"3";#N/A,#N/A,FALSE,"5";#N/A,#N/A,FALSE,"6";#N/A,#N/A,FALSE,"8";#N/A,#N/A,FALSE,"10";#N/A,#N/A,FALSE,"13";#N/A,#N/A,FALSE,"14";#N/A,#N/A,FALSE,"15";#N/A,#N/A,FALSE,"16"}</definedName>
    <definedName name="kgkgk" localSheetId="6" hidden="1">{#N/A,#N/A,FALSE,"3";#N/A,#N/A,FALSE,"5";#N/A,#N/A,FALSE,"6";#N/A,#N/A,FALSE,"8";#N/A,#N/A,FALSE,"10";#N/A,#N/A,FALSE,"13";#N/A,#N/A,FALSE,"14";#N/A,#N/A,FALSE,"15";#N/A,#N/A,FALSE,"16"}</definedName>
    <definedName name="kgkgk" localSheetId="5" hidden="1">{#N/A,#N/A,FALSE,"3";#N/A,#N/A,FALSE,"5";#N/A,#N/A,FALSE,"6";#N/A,#N/A,FALSE,"8";#N/A,#N/A,FALSE,"10";#N/A,#N/A,FALSE,"13";#N/A,#N/A,FALSE,"14";#N/A,#N/A,FALSE,"15";#N/A,#N/A,FALSE,"16"}</definedName>
    <definedName name="kgkgk" hidden="1">{#N/A,#N/A,FALSE,"3";#N/A,#N/A,FALSE,"5";#N/A,#N/A,FALSE,"6";#N/A,#N/A,FALSE,"8";#N/A,#N/A,FALSE,"10";#N/A,#N/A,FALSE,"13";#N/A,#N/A,FALSE,"14";#N/A,#N/A,FALSE,"15";#N/A,#N/A,FALSE,"16"}</definedName>
    <definedName name="khggkghk" localSheetId="1" hidden="1">{#N/A,#N/A,FALSE,"3";#N/A,#N/A,FALSE,"5";#N/A,#N/A,FALSE,"6";#N/A,#N/A,FALSE,"8";#N/A,#N/A,FALSE,"10";#N/A,#N/A,FALSE,"13";#N/A,#N/A,FALSE,"14";#N/A,#N/A,FALSE,"15";#N/A,#N/A,FALSE,"16"}</definedName>
    <definedName name="khggkghk" localSheetId="6" hidden="1">{#N/A,#N/A,FALSE,"3";#N/A,#N/A,FALSE,"5";#N/A,#N/A,FALSE,"6";#N/A,#N/A,FALSE,"8";#N/A,#N/A,FALSE,"10";#N/A,#N/A,FALSE,"13";#N/A,#N/A,FALSE,"14";#N/A,#N/A,FALSE,"15";#N/A,#N/A,FALSE,"16"}</definedName>
    <definedName name="khggkghk" localSheetId="5" hidden="1">{#N/A,#N/A,FALSE,"3";#N/A,#N/A,FALSE,"5";#N/A,#N/A,FALSE,"6";#N/A,#N/A,FALSE,"8";#N/A,#N/A,FALSE,"10";#N/A,#N/A,FALSE,"13";#N/A,#N/A,FALSE,"14";#N/A,#N/A,FALSE,"15";#N/A,#N/A,FALSE,"16"}</definedName>
    <definedName name="khggkghk" hidden="1">{#N/A,#N/A,FALSE,"3";#N/A,#N/A,FALSE,"5";#N/A,#N/A,FALSE,"6";#N/A,#N/A,FALSE,"8";#N/A,#N/A,FALSE,"10";#N/A,#N/A,FALSE,"13";#N/A,#N/A,FALSE,"14";#N/A,#N/A,FALSE,"15";#N/A,#N/A,FALSE,"16"}</definedName>
    <definedName name="khk" localSheetId="1" hidden="1">{#N/A,#N/A,FALSE,"3";#N/A,#N/A,FALSE,"5";#N/A,#N/A,FALSE,"6";#N/A,#N/A,FALSE,"8";#N/A,#N/A,FALSE,"10";#N/A,#N/A,FALSE,"13";#N/A,#N/A,FALSE,"14";#N/A,#N/A,FALSE,"15";#N/A,#N/A,FALSE,"16"}</definedName>
    <definedName name="khk" localSheetId="6" hidden="1">{#N/A,#N/A,FALSE,"3";#N/A,#N/A,FALSE,"5";#N/A,#N/A,FALSE,"6";#N/A,#N/A,FALSE,"8";#N/A,#N/A,FALSE,"10";#N/A,#N/A,FALSE,"13";#N/A,#N/A,FALSE,"14";#N/A,#N/A,FALSE,"15";#N/A,#N/A,FALSE,"16"}</definedName>
    <definedName name="khk" localSheetId="5" hidden="1">{#N/A,#N/A,FALSE,"3";#N/A,#N/A,FALSE,"5";#N/A,#N/A,FALSE,"6";#N/A,#N/A,FALSE,"8";#N/A,#N/A,FALSE,"10";#N/A,#N/A,FALSE,"13";#N/A,#N/A,FALSE,"14";#N/A,#N/A,FALSE,"15";#N/A,#N/A,FALSE,"16"}</definedName>
    <definedName name="khk" hidden="1">{#N/A,#N/A,FALSE,"3";#N/A,#N/A,FALSE,"5";#N/A,#N/A,FALSE,"6";#N/A,#N/A,FALSE,"8";#N/A,#N/A,FALSE,"10";#N/A,#N/A,FALSE,"13";#N/A,#N/A,FALSE,"14";#N/A,#N/A,FALSE,"15";#N/A,#N/A,FALSE,"16"}</definedName>
    <definedName name="khkh" localSheetId="1" hidden="1">{#N/A,#N/A,FALSE,"3";#N/A,#N/A,FALSE,"5";#N/A,#N/A,FALSE,"6";#N/A,#N/A,FALSE,"8";#N/A,#N/A,FALSE,"10";#N/A,#N/A,FALSE,"13";#N/A,#N/A,FALSE,"14";#N/A,#N/A,FALSE,"15";#N/A,#N/A,FALSE,"16"}</definedName>
    <definedName name="khkh" localSheetId="6" hidden="1">{#N/A,#N/A,FALSE,"3";#N/A,#N/A,FALSE,"5";#N/A,#N/A,FALSE,"6";#N/A,#N/A,FALSE,"8";#N/A,#N/A,FALSE,"10";#N/A,#N/A,FALSE,"13";#N/A,#N/A,FALSE,"14";#N/A,#N/A,FALSE,"15";#N/A,#N/A,FALSE,"16"}</definedName>
    <definedName name="khkh" localSheetId="5" hidden="1">{#N/A,#N/A,FALSE,"3";#N/A,#N/A,FALSE,"5";#N/A,#N/A,FALSE,"6";#N/A,#N/A,FALSE,"8";#N/A,#N/A,FALSE,"10";#N/A,#N/A,FALSE,"13";#N/A,#N/A,FALSE,"14";#N/A,#N/A,FALSE,"15";#N/A,#N/A,FALSE,"16"}</definedName>
    <definedName name="khkh" hidden="1">{#N/A,#N/A,FALSE,"3";#N/A,#N/A,FALSE,"5";#N/A,#N/A,FALSE,"6";#N/A,#N/A,FALSE,"8";#N/A,#N/A,FALSE,"10";#N/A,#N/A,FALSE,"13";#N/A,#N/A,FALSE,"14";#N/A,#N/A,FALSE,"15";#N/A,#N/A,FALSE,"16"}</definedName>
    <definedName name="khkhk" localSheetId="1" hidden="1">{#N/A,#N/A,FALSE,"3";#N/A,#N/A,FALSE,"5";#N/A,#N/A,FALSE,"6";#N/A,#N/A,FALSE,"8";#N/A,#N/A,FALSE,"10";#N/A,#N/A,FALSE,"13";#N/A,#N/A,FALSE,"14";#N/A,#N/A,FALSE,"15";#N/A,#N/A,FALSE,"16"}</definedName>
    <definedName name="khkhk" localSheetId="6" hidden="1">{#N/A,#N/A,FALSE,"3";#N/A,#N/A,FALSE,"5";#N/A,#N/A,FALSE,"6";#N/A,#N/A,FALSE,"8";#N/A,#N/A,FALSE,"10";#N/A,#N/A,FALSE,"13";#N/A,#N/A,FALSE,"14";#N/A,#N/A,FALSE,"15";#N/A,#N/A,FALSE,"16"}</definedName>
    <definedName name="khkhk" localSheetId="5" hidden="1">{#N/A,#N/A,FALSE,"3";#N/A,#N/A,FALSE,"5";#N/A,#N/A,FALSE,"6";#N/A,#N/A,FALSE,"8";#N/A,#N/A,FALSE,"10";#N/A,#N/A,FALSE,"13";#N/A,#N/A,FALSE,"14";#N/A,#N/A,FALSE,"15";#N/A,#N/A,FALSE,"16"}</definedName>
    <definedName name="khkhk" hidden="1">{#N/A,#N/A,FALSE,"3";#N/A,#N/A,FALSE,"5";#N/A,#N/A,FALSE,"6";#N/A,#N/A,FALSE,"8";#N/A,#N/A,FALSE,"10";#N/A,#N/A,FALSE,"13";#N/A,#N/A,FALSE,"14";#N/A,#N/A,FALSE,"15";#N/A,#N/A,FALSE,"16"}</definedName>
    <definedName name="kk" localSheetId="7">#REF!</definedName>
    <definedName name="kk" localSheetId="8">#REF!</definedName>
    <definedName name="kk" localSheetId="3">#REF!</definedName>
    <definedName name="kk" localSheetId="6">#REF!</definedName>
    <definedName name="kk" localSheetId="5">#REF!</definedName>
    <definedName name="kk" localSheetId="9">#REF!</definedName>
    <definedName name="kk">#REF!</definedName>
    <definedName name="ｌ" localSheetId="1" hidden="1">{#N/A,#N/A,FALSE,"Aging Summary";#N/A,#N/A,FALSE,"Ratio Analysis";#N/A,#N/A,FALSE,"Test 120 Day Accts";#N/A,#N/A,FALSE,"Tickmarks"}</definedName>
    <definedName name="ｌ" localSheetId="6" hidden="1">{#N/A,#N/A,FALSE,"Aging Summary";#N/A,#N/A,FALSE,"Ratio Analysis";#N/A,#N/A,FALSE,"Test 120 Day Accts";#N/A,#N/A,FALSE,"Tickmarks"}</definedName>
    <definedName name="ｌ" localSheetId="5" hidden="1">{#N/A,#N/A,FALSE,"Aging Summary";#N/A,#N/A,FALSE,"Ratio Analysis";#N/A,#N/A,FALSE,"Test 120 Day Accts";#N/A,#N/A,FALSE,"Tickmarks"}</definedName>
    <definedName name="ｌ" hidden="1">{#N/A,#N/A,FALSE,"Aging Summary";#N/A,#N/A,FALSE,"Ratio Analysis";#N/A,#N/A,FALSE,"Test 120 Day Accts";#N/A,#N/A,FALSE,"Tickmarks"}</definedName>
    <definedName name="lhjlhjlh" localSheetId="1" hidden="1">{#N/A,#N/A,FALSE,"3";#N/A,#N/A,FALSE,"5";#N/A,#N/A,FALSE,"6";#N/A,#N/A,FALSE,"8";#N/A,#N/A,FALSE,"10";#N/A,#N/A,FALSE,"13";#N/A,#N/A,FALSE,"14";#N/A,#N/A,FALSE,"15";#N/A,#N/A,FALSE,"16"}</definedName>
    <definedName name="lhjlhjlh" localSheetId="6" hidden="1">{#N/A,#N/A,FALSE,"3";#N/A,#N/A,FALSE,"5";#N/A,#N/A,FALSE,"6";#N/A,#N/A,FALSE,"8";#N/A,#N/A,FALSE,"10";#N/A,#N/A,FALSE,"13";#N/A,#N/A,FALSE,"14";#N/A,#N/A,FALSE,"15";#N/A,#N/A,FALSE,"16"}</definedName>
    <definedName name="lhjlhjlh" localSheetId="5" hidden="1">{#N/A,#N/A,FALSE,"3";#N/A,#N/A,FALSE,"5";#N/A,#N/A,FALSE,"6";#N/A,#N/A,FALSE,"8";#N/A,#N/A,FALSE,"10";#N/A,#N/A,FALSE,"13";#N/A,#N/A,FALSE,"14";#N/A,#N/A,FALSE,"15";#N/A,#N/A,FALSE,"16"}</definedName>
    <definedName name="lhjlhjlh" hidden="1">{#N/A,#N/A,FALSE,"3";#N/A,#N/A,FALSE,"5";#N/A,#N/A,FALSE,"6";#N/A,#N/A,FALSE,"8";#N/A,#N/A,FALSE,"10";#N/A,#N/A,FALSE,"13";#N/A,#N/A,FALSE,"14";#N/A,#N/A,FALSE,"15";#N/A,#N/A,FALSE,"16"}</definedName>
    <definedName name="liliy" localSheetId="1" hidden="1">{#N/A,#N/A,FALSE,"3";#N/A,#N/A,FALSE,"5";#N/A,#N/A,FALSE,"6";#N/A,#N/A,FALSE,"8";#N/A,#N/A,FALSE,"10";#N/A,#N/A,FALSE,"13";#N/A,#N/A,FALSE,"14";#N/A,#N/A,FALSE,"15";#N/A,#N/A,FALSE,"16"}</definedName>
    <definedName name="liliy" localSheetId="6" hidden="1">{#N/A,#N/A,FALSE,"3";#N/A,#N/A,FALSE,"5";#N/A,#N/A,FALSE,"6";#N/A,#N/A,FALSE,"8";#N/A,#N/A,FALSE,"10";#N/A,#N/A,FALSE,"13";#N/A,#N/A,FALSE,"14";#N/A,#N/A,FALSE,"15";#N/A,#N/A,FALSE,"16"}</definedName>
    <definedName name="liliy" localSheetId="5" hidden="1">{#N/A,#N/A,FALSE,"3";#N/A,#N/A,FALSE,"5";#N/A,#N/A,FALSE,"6";#N/A,#N/A,FALSE,"8";#N/A,#N/A,FALSE,"10";#N/A,#N/A,FALSE,"13";#N/A,#N/A,FALSE,"14";#N/A,#N/A,FALSE,"15";#N/A,#N/A,FALSE,"16"}</definedName>
    <definedName name="liliy" hidden="1">{#N/A,#N/A,FALSE,"3";#N/A,#N/A,FALSE,"5";#N/A,#N/A,FALSE,"6";#N/A,#N/A,FALSE,"8";#N/A,#N/A,FALSE,"10";#N/A,#N/A,FALSE,"13";#N/A,#N/A,FALSE,"14";#N/A,#N/A,FALSE,"15";#N/A,#N/A,FALSE,"16"}</definedName>
    <definedName name="ljhlhjl" localSheetId="1" hidden="1">{#N/A,#N/A,FALSE,"3";#N/A,#N/A,FALSE,"5";#N/A,#N/A,FALSE,"6";#N/A,#N/A,FALSE,"8";#N/A,#N/A,FALSE,"10";#N/A,#N/A,FALSE,"13";#N/A,#N/A,FALSE,"14";#N/A,#N/A,FALSE,"15";#N/A,#N/A,FALSE,"16"}</definedName>
    <definedName name="ljhlhjl" localSheetId="6" hidden="1">{#N/A,#N/A,FALSE,"3";#N/A,#N/A,FALSE,"5";#N/A,#N/A,FALSE,"6";#N/A,#N/A,FALSE,"8";#N/A,#N/A,FALSE,"10";#N/A,#N/A,FALSE,"13";#N/A,#N/A,FALSE,"14";#N/A,#N/A,FALSE,"15";#N/A,#N/A,FALSE,"16"}</definedName>
    <definedName name="ljhlhjl" localSheetId="5" hidden="1">{#N/A,#N/A,FALSE,"3";#N/A,#N/A,FALSE,"5";#N/A,#N/A,FALSE,"6";#N/A,#N/A,FALSE,"8";#N/A,#N/A,FALSE,"10";#N/A,#N/A,FALSE,"13";#N/A,#N/A,FALSE,"14";#N/A,#N/A,FALSE,"15";#N/A,#N/A,FALSE,"16"}</definedName>
    <definedName name="ljhlhjl" hidden="1">{#N/A,#N/A,FALSE,"3";#N/A,#N/A,FALSE,"5";#N/A,#N/A,FALSE,"6";#N/A,#N/A,FALSE,"8";#N/A,#N/A,FALSE,"10";#N/A,#N/A,FALSE,"13";#N/A,#N/A,FALSE,"14";#N/A,#N/A,FALSE,"15";#N/A,#N/A,FALSE,"16"}</definedName>
    <definedName name="ljhlhjlhjlhjlhj" localSheetId="1" hidden="1">{#N/A,#N/A,FALSE,"3";#N/A,#N/A,FALSE,"5";#N/A,#N/A,FALSE,"6";#N/A,#N/A,FALSE,"8";#N/A,#N/A,FALSE,"10";#N/A,#N/A,FALSE,"13";#N/A,#N/A,FALSE,"14";#N/A,#N/A,FALSE,"15";#N/A,#N/A,FALSE,"16"}</definedName>
    <definedName name="ljhlhjlhjlhjlhj" localSheetId="6" hidden="1">{#N/A,#N/A,FALSE,"3";#N/A,#N/A,FALSE,"5";#N/A,#N/A,FALSE,"6";#N/A,#N/A,FALSE,"8";#N/A,#N/A,FALSE,"10";#N/A,#N/A,FALSE,"13";#N/A,#N/A,FALSE,"14";#N/A,#N/A,FALSE,"15";#N/A,#N/A,FALSE,"16"}</definedName>
    <definedName name="ljhlhjlhjlhjlhj" localSheetId="5" hidden="1">{#N/A,#N/A,FALSE,"3";#N/A,#N/A,FALSE,"5";#N/A,#N/A,FALSE,"6";#N/A,#N/A,FALSE,"8";#N/A,#N/A,FALSE,"10";#N/A,#N/A,FALSE,"13";#N/A,#N/A,FALSE,"14";#N/A,#N/A,FALSE,"15";#N/A,#N/A,FALSE,"16"}</definedName>
    <definedName name="ljhlhjlhjlhjlhj" hidden="1">{#N/A,#N/A,FALSE,"3";#N/A,#N/A,FALSE,"5";#N/A,#N/A,FALSE,"6";#N/A,#N/A,FALSE,"8";#N/A,#N/A,FALSE,"10";#N/A,#N/A,FALSE,"13";#N/A,#N/A,FALSE,"14";#N/A,#N/A,FALSE,"15";#N/A,#N/A,FALSE,"16"}</definedName>
    <definedName name="ljlhjlhjlj" localSheetId="1" hidden="1">{#N/A,#N/A,FALSE,"3";#N/A,#N/A,FALSE,"5";#N/A,#N/A,FALSE,"6";#N/A,#N/A,FALSE,"8";#N/A,#N/A,FALSE,"10";#N/A,#N/A,FALSE,"13";#N/A,#N/A,FALSE,"14";#N/A,#N/A,FALSE,"15";#N/A,#N/A,FALSE,"16"}</definedName>
    <definedName name="ljlhjlhjlj" localSheetId="6" hidden="1">{#N/A,#N/A,FALSE,"3";#N/A,#N/A,FALSE,"5";#N/A,#N/A,FALSE,"6";#N/A,#N/A,FALSE,"8";#N/A,#N/A,FALSE,"10";#N/A,#N/A,FALSE,"13";#N/A,#N/A,FALSE,"14";#N/A,#N/A,FALSE,"15";#N/A,#N/A,FALSE,"16"}</definedName>
    <definedName name="ljlhjlhjlj" localSheetId="5" hidden="1">{#N/A,#N/A,FALSE,"3";#N/A,#N/A,FALSE,"5";#N/A,#N/A,FALSE,"6";#N/A,#N/A,FALSE,"8";#N/A,#N/A,FALSE,"10";#N/A,#N/A,FALSE,"13";#N/A,#N/A,FALSE,"14";#N/A,#N/A,FALSE,"15";#N/A,#N/A,FALSE,"16"}</definedName>
    <definedName name="ljlhjlhjlj" hidden="1">{#N/A,#N/A,FALSE,"3";#N/A,#N/A,FALSE,"5";#N/A,#N/A,FALSE,"6";#N/A,#N/A,FALSE,"8";#N/A,#N/A,FALSE,"10";#N/A,#N/A,FALSE,"13";#N/A,#N/A,FALSE,"14";#N/A,#N/A,FALSE,"15";#N/A,#N/A,FALSE,"16"}</definedName>
    <definedName name="ljljl" localSheetId="1" hidden="1">{#N/A,#N/A,FALSE,"3";#N/A,#N/A,FALSE,"5";#N/A,#N/A,FALSE,"6";#N/A,#N/A,FALSE,"8";#N/A,#N/A,FALSE,"10";#N/A,#N/A,FALSE,"13";#N/A,#N/A,FALSE,"14";#N/A,#N/A,FALSE,"15";#N/A,#N/A,FALSE,"16"}</definedName>
    <definedName name="ljljl" localSheetId="6" hidden="1">{#N/A,#N/A,FALSE,"3";#N/A,#N/A,FALSE,"5";#N/A,#N/A,FALSE,"6";#N/A,#N/A,FALSE,"8";#N/A,#N/A,FALSE,"10";#N/A,#N/A,FALSE,"13";#N/A,#N/A,FALSE,"14";#N/A,#N/A,FALSE,"15";#N/A,#N/A,FALSE,"16"}</definedName>
    <definedName name="ljljl" localSheetId="5" hidden="1">{#N/A,#N/A,FALSE,"3";#N/A,#N/A,FALSE,"5";#N/A,#N/A,FALSE,"6";#N/A,#N/A,FALSE,"8";#N/A,#N/A,FALSE,"10";#N/A,#N/A,FALSE,"13";#N/A,#N/A,FALSE,"14";#N/A,#N/A,FALSE,"15";#N/A,#N/A,FALSE,"16"}</definedName>
    <definedName name="ljljl" hidden="1">{#N/A,#N/A,FALSE,"3";#N/A,#N/A,FALSE,"5";#N/A,#N/A,FALSE,"6";#N/A,#N/A,FALSE,"8";#N/A,#N/A,FALSE,"10";#N/A,#N/A,FALSE,"13";#N/A,#N/A,FALSE,"14";#N/A,#N/A,FALSE,"15";#N/A,#N/A,FALSE,"16"}</definedName>
    <definedName name="ｌｌｌ" localSheetId="1" hidden="1">{#N/A,#N/A,FALSE,"Aging Summary";#N/A,#N/A,FALSE,"Ratio Analysis";#N/A,#N/A,FALSE,"Test 120 Day Accts";#N/A,#N/A,FALSE,"Tickmarks"}</definedName>
    <definedName name="ｌｌｌ" localSheetId="6" hidden="1">{#N/A,#N/A,FALSE,"Aging Summary";#N/A,#N/A,FALSE,"Ratio Analysis";#N/A,#N/A,FALSE,"Test 120 Day Accts";#N/A,#N/A,FALSE,"Tickmarks"}</definedName>
    <definedName name="ｌｌｌ" localSheetId="5" hidden="1">{#N/A,#N/A,FALSE,"Aging Summary";#N/A,#N/A,FALSE,"Ratio Analysis";#N/A,#N/A,FALSE,"Test 120 Day Accts";#N/A,#N/A,FALSE,"Tickmarks"}</definedName>
    <definedName name="ｌｌｌ" hidden="1">{#N/A,#N/A,FALSE,"Aging Summary";#N/A,#N/A,FALSE,"Ratio Analysis";#N/A,#N/A,FALSE,"Test 120 Day Accts";#N/A,#N/A,FALSE,"Tickmarks"}</definedName>
    <definedName name="Location_Annual" localSheetId="7">#REF!</definedName>
    <definedName name="Location_Annual" localSheetId="8">#REF!</definedName>
    <definedName name="Location_Annual" localSheetId="3">#REF!</definedName>
    <definedName name="Location_Annual" localSheetId="6">#REF!</definedName>
    <definedName name="Location_Annual" localSheetId="5">#REF!</definedName>
    <definedName name="Location_Annual" localSheetId="9">#REF!</definedName>
    <definedName name="Location_Annual">#REF!</definedName>
    <definedName name="m" localSheetId="7">#REF!</definedName>
    <definedName name="m" localSheetId="8">#REF!</definedName>
    <definedName name="m" localSheetId="3">#REF!</definedName>
    <definedName name="m" localSheetId="6">#REF!</definedName>
    <definedName name="m" localSheetId="5">#REF!</definedName>
    <definedName name="m" localSheetId="9">#REF!</definedName>
    <definedName name="m">#REF!</definedName>
    <definedName name="m.m" localSheetId="1" hidden="1">{#N/A,#N/A,FALSE,"3";#N/A,#N/A,FALSE,"5";#N/A,#N/A,FALSE,"6";#N/A,#N/A,FALSE,"8";#N/A,#N/A,FALSE,"10";#N/A,#N/A,FALSE,"13";#N/A,#N/A,FALSE,"14";#N/A,#N/A,FALSE,"15";#N/A,#N/A,FALSE,"16"}</definedName>
    <definedName name="m.m" localSheetId="6" hidden="1">{#N/A,#N/A,FALSE,"3";#N/A,#N/A,FALSE,"5";#N/A,#N/A,FALSE,"6";#N/A,#N/A,FALSE,"8";#N/A,#N/A,FALSE,"10";#N/A,#N/A,FALSE,"13";#N/A,#N/A,FALSE,"14";#N/A,#N/A,FALSE,"15";#N/A,#N/A,FALSE,"16"}</definedName>
    <definedName name="m.m" localSheetId="5" hidden="1">{#N/A,#N/A,FALSE,"3";#N/A,#N/A,FALSE,"5";#N/A,#N/A,FALSE,"6";#N/A,#N/A,FALSE,"8";#N/A,#N/A,FALSE,"10";#N/A,#N/A,FALSE,"13";#N/A,#N/A,FALSE,"14";#N/A,#N/A,FALSE,"15";#N/A,#N/A,FALSE,"16"}</definedName>
    <definedName name="m.m" hidden="1">{#N/A,#N/A,FALSE,"3";#N/A,#N/A,FALSE,"5";#N/A,#N/A,FALSE,"6";#N/A,#N/A,FALSE,"8";#N/A,#N/A,FALSE,"10";#N/A,#N/A,FALSE,"13";#N/A,#N/A,FALSE,"14";#N/A,#N/A,FALSE,"15";#N/A,#N/A,FALSE,"16"}</definedName>
    <definedName name="Maa" localSheetId="7">#REF!</definedName>
    <definedName name="Maa" localSheetId="8">#REF!</definedName>
    <definedName name="Maa" localSheetId="3">#REF!</definedName>
    <definedName name="Maa" localSheetId="6">#REF!</definedName>
    <definedName name="Maa" localSheetId="5">#REF!</definedName>
    <definedName name="Maa" localSheetId="9">#REF!</definedName>
    <definedName name="Maa">#REF!</definedName>
    <definedName name="mbm" localSheetId="1" hidden="1">{#N/A,#N/A,FALSE,"3";#N/A,#N/A,FALSE,"5";#N/A,#N/A,FALSE,"6";#N/A,#N/A,FALSE,"8";#N/A,#N/A,FALSE,"10";#N/A,#N/A,FALSE,"13";#N/A,#N/A,FALSE,"14";#N/A,#N/A,FALSE,"15";#N/A,#N/A,FALSE,"16"}</definedName>
    <definedName name="mbm" localSheetId="6" hidden="1">{#N/A,#N/A,FALSE,"3";#N/A,#N/A,FALSE,"5";#N/A,#N/A,FALSE,"6";#N/A,#N/A,FALSE,"8";#N/A,#N/A,FALSE,"10";#N/A,#N/A,FALSE,"13";#N/A,#N/A,FALSE,"14";#N/A,#N/A,FALSE,"15";#N/A,#N/A,FALSE,"16"}</definedName>
    <definedName name="mbm" localSheetId="5" hidden="1">{#N/A,#N/A,FALSE,"3";#N/A,#N/A,FALSE,"5";#N/A,#N/A,FALSE,"6";#N/A,#N/A,FALSE,"8";#N/A,#N/A,FALSE,"10";#N/A,#N/A,FALSE,"13";#N/A,#N/A,FALSE,"14";#N/A,#N/A,FALSE,"15";#N/A,#N/A,FALSE,"16"}</definedName>
    <definedName name="mbm" hidden="1">{#N/A,#N/A,FALSE,"3";#N/A,#N/A,FALSE,"5";#N/A,#N/A,FALSE,"6";#N/A,#N/A,FALSE,"8";#N/A,#N/A,FALSE,"10";#N/A,#N/A,FALSE,"13";#N/A,#N/A,FALSE,"14";#N/A,#N/A,FALSE,"15";#N/A,#N/A,FALSE,"16"}</definedName>
    <definedName name="mbmb" localSheetId="1" hidden="1">{#N/A,#N/A,FALSE,"3";#N/A,#N/A,FALSE,"5";#N/A,#N/A,FALSE,"6";#N/A,#N/A,FALSE,"8";#N/A,#N/A,FALSE,"10";#N/A,#N/A,FALSE,"13";#N/A,#N/A,FALSE,"14";#N/A,#N/A,FALSE,"15";#N/A,#N/A,FALSE,"16"}</definedName>
    <definedName name="mbmb" localSheetId="6" hidden="1">{#N/A,#N/A,FALSE,"3";#N/A,#N/A,FALSE,"5";#N/A,#N/A,FALSE,"6";#N/A,#N/A,FALSE,"8";#N/A,#N/A,FALSE,"10";#N/A,#N/A,FALSE,"13";#N/A,#N/A,FALSE,"14";#N/A,#N/A,FALSE,"15";#N/A,#N/A,FALSE,"16"}</definedName>
    <definedName name="mbmb" localSheetId="5" hidden="1">{#N/A,#N/A,FALSE,"3";#N/A,#N/A,FALSE,"5";#N/A,#N/A,FALSE,"6";#N/A,#N/A,FALSE,"8";#N/A,#N/A,FALSE,"10";#N/A,#N/A,FALSE,"13";#N/A,#N/A,FALSE,"14";#N/A,#N/A,FALSE,"15";#N/A,#N/A,FALSE,"16"}</definedName>
    <definedName name="mbmb" hidden="1">{#N/A,#N/A,FALSE,"3";#N/A,#N/A,FALSE,"5";#N/A,#N/A,FALSE,"6";#N/A,#N/A,FALSE,"8";#N/A,#N/A,FALSE,"10";#N/A,#N/A,FALSE,"13";#N/A,#N/A,FALSE,"14";#N/A,#N/A,FALSE,"15";#N/A,#N/A,FALSE,"16"}</definedName>
    <definedName name="mnmn" localSheetId="1" hidden="1">{#N/A,#N/A,FALSE,"3";#N/A,#N/A,FALSE,"5";#N/A,#N/A,FALSE,"6";#N/A,#N/A,FALSE,"8";#N/A,#N/A,FALSE,"10";#N/A,#N/A,FALSE,"13";#N/A,#N/A,FALSE,"14";#N/A,#N/A,FALSE,"15";#N/A,#N/A,FALSE,"16"}</definedName>
    <definedName name="mnmn" localSheetId="6" hidden="1">{#N/A,#N/A,FALSE,"3";#N/A,#N/A,FALSE,"5";#N/A,#N/A,FALSE,"6";#N/A,#N/A,FALSE,"8";#N/A,#N/A,FALSE,"10";#N/A,#N/A,FALSE,"13";#N/A,#N/A,FALSE,"14";#N/A,#N/A,FALSE,"15";#N/A,#N/A,FALSE,"16"}</definedName>
    <definedName name="mnmn" localSheetId="5" hidden="1">{#N/A,#N/A,FALSE,"3";#N/A,#N/A,FALSE,"5";#N/A,#N/A,FALSE,"6";#N/A,#N/A,FALSE,"8";#N/A,#N/A,FALSE,"10";#N/A,#N/A,FALSE,"13";#N/A,#N/A,FALSE,"14";#N/A,#N/A,FALSE,"15";#N/A,#N/A,FALSE,"16"}</definedName>
    <definedName name="mnmn" hidden="1">{#N/A,#N/A,FALSE,"3";#N/A,#N/A,FALSE,"5";#N/A,#N/A,FALSE,"6";#N/A,#N/A,FALSE,"8";#N/A,#N/A,FALSE,"10";#N/A,#N/A,FALSE,"13";#N/A,#N/A,FALSE,"14";#N/A,#N/A,FALSE,"15";#N/A,#N/A,FALSE,"16"}</definedName>
    <definedName name="Motiv_Bonus" localSheetId="7">#REF!</definedName>
    <definedName name="Motiv_Bonus" localSheetId="8">#REF!</definedName>
    <definedName name="Motiv_Bonus" localSheetId="3">#REF!</definedName>
    <definedName name="Motiv_Bonus" localSheetId="6">#REF!</definedName>
    <definedName name="Motiv_Bonus" localSheetId="5">#REF!</definedName>
    <definedName name="Motiv_Bonus" localSheetId="9">#REF!</definedName>
    <definedName name="Motiv_Bonus">#REF!</definedName>
    <definedName name="n" localSheetId="7">#REF!</definedName>
    <definedName name="n" localSheetId="8">#REF!</definedName>
    <definedName name="n" localSheetId="3">#REF!</definedName>
    <definedName name="n" localSheetId="6">#REF!</definedName>
    <definedName name="n" localSheetId="5">#REF!</definedName>
    <definedName name="n" localSheetId="9">#REF!</definedName>
    <definedName name="n">#REF!</definedName>
    <definedName name="New" localSheetId="1" hidden="1">{#N/A,#N/A,FALSE,"3";#N/A,#N/A,FALSE,"5";#N/A,#N/A,FALSE,"6";#N/A,#N/A,FALSE,"8";#N/A,#N/A,FALSE,"10";#N/A,#N/A,FALSE,"13";#N/A,#N/A,FALSE,"14";#N/A,#N/A,FALSE,"15";#N/A,#N/A,FALSE,"16"}</definedName>
    <definedName name="New" localSheetId="6" hidden="1">{#N/A,#N/A,FALSE,"3";#N/A,#N/A,FALSE,"5";#N/A,#N/A,FALSE,"6";#N/A,#N/A,FALSE,"8";#N/A,#N/A,FALSE,"10";#N/A,#N/A,FALSE,"13";#N/A,#N/A,FALSE,"14";#N/A,#N/A,FALSE,"15";#N/A,#N/A,FALSE,"16"}</definedName>
    <definedName name="New" localSheetId="5" hidden="1">{#N/A,#N/A,FALSE,"3";#N/A,#N/A,FALSE,"5";#N/A,#N/A,FALSE,"6";#N/A,#N/A,FALSE,"8";#N/A,#N/A,FALSE,"10";#N/A,#N/A,FALSE,"13";#N/A,#N/A,FALSE,"14";#N/A,#N/A,FALSE,"15";#N/A,#N/A,FALSE,"16"}</definedName>
    <definedName name="New" hidden="1">{#N/A,#N/A,FALSE,"3";#N/A,#N/A,FALSE,"5";#N/A,#N/A,FALSE,"6";#N/A,#N/A,FALSE,"8";#N/A,#N/A,FALSE,"10";#N/A,#N/A,FALSE,"13";#N/A,#N/A,FALSE,"14";#N/A,#N/A,FALSE,"15";#N/A,#N/A,FALSE,"16"}</definedName>
    <definedName name="neww4" localSheetId="1" hidden="1">{#N/A,#N/A,FALSE,"3";#N/A,#N/A,FALSE,"5";#N/A,#N/A,FALSE,"6";#N/A,#N/A,FALSE,"8";#N/A,#N/A,FALSE,"10";#N/A,#N/A,FALSE,"13";#N/A,#N/A,FALSE,"14";#N/A,#N/A,FALSE,"15";#N/A,#N/A,FALSE,"16"}</definedName>
    <definedName name="neww4" localSheetId="6" hidden="1">{#N/A,#N/A,FALSE,"3";#N/A,#N/A,FALSE,"5";#N/A,#N/A,FALSE,"6";#N/A,#N/A,FALSE,"8";#N/A,#N/A,FALSE,"10";#N/A,#N/A,FALSE,"13";#N/A,#N/A,FALSE,"14";#N/A,#N/A,FALSE,"15";#N/A,#N/A,FALSE,"16"}</definedName>
    <definedName name="neww4" localSheetId="5" hidden="1">{#N/A,#N/A,FALSE,"3";#N/A,#N/A,FALSE,"5";#N/A,#N/A,FALSE,"6";#N/A,#N/A,FALSE,"8";#N/A,#N/A,FALSE,"10";#N/A,#N/A,FALSE,"13";#N/A,#N/A,FALSE,"14";#N/A,#N/A,FALSE,"15";#N/A,#N/A,FALSE,"16"}</definedName>
    <definedName name="neww4" hidden="1">{#N/A,#N/A,FALSE,"3";#N/A,#N/A,FALSE,"5";#N/A,#N/A,FALSE,"6";#N/A,#N/A,FALSE,"8";#N/A,#N/A,FALSE,"10";#N/A,#N/A,FALSE,"13";#N/A,#N/A,FALSE,"14";#N/A,#N/A,FALSE,"15";#N/A,#N/A,FALSE,"16"}</definedName>
    <definedName name="NI" localSheetId="7">#REF!</definedName>
    <definedName name="NI" localSheetId="8">#REF!</definedName>
    <definedName name="NI" localSheetId="3">#REF!</definedName>
    <definedName name="NI" localSheetId="6">#REF!</definedName>
    <definedName name="NI" localSheetId="5">#REF!</definedName>
    <definedName name="NI" localSheetId="9">#REF!</definedName>
    <definedName name="NI">#REF!</definedName>
    <definedName name="no" localSheetId="7">#REF!</definedName>
    <definedName name="no" localSheetId="8">#REF!</definedName>
    <definedName name="no" localSheetId="3">#REF!</definedName>
    <definedName name="no" localSheetId="6">#REF!</definedName>
    <definedName name="no" localSheetId="5">#REF!</definedName>
    <definedName name="no" localSheetId="9">#REF!</definedName>
    <definedName name="no">#REF!</definedName>
    <definedName name="noura" localSheetId="1" hidden="1">{#N/A,#N/A,FALSE,"3";#N/A,#N/A,FALSE,"5";#N/A,#N/A,FALSE,"6";#N/A,#N/A,FALSE,"8";#N/A,#N/A,FALSE,"10";#N/A,#N/A,FALSE,"13";#N/A,#N/A,FALSE,"14";#N/A,#N/A,FALSE,"15";#N/A,#N/A,FALSE,"16"}</definedName>
    <definedName name="noura" localSheetId="6" hidden="1">{#N/A,#N/A,FALSE,"3";#N/A,#N/A,FALSE,"5";#N/A,#N/A,FALSE,"6";#N/A,#N/A,FALSE,"8";#N/A,#N/A,FALSE,"10";#N/A,#N/A,FALSE,"13";#N/A,#N/A,FALSE,"14";#N/A,#N/A,FALSE,"15";#N/A,#N/A,FALSE,"16"}</definedName>
    <definedName name="noura" localSheetId="5" hidden="1">{#N/A,#N/A,FALSE,"3";#N/A,#N/A,FALSE,"5";#N/A,#N/A,FALSE,"6";#N/A,#N/A,FALSE,"8";#N/A,#N/A,FALSE,"10";#N/A,#N/A,FALSE,"13";#N/A,#N/A,FALSE,"14";#N/A,#N/A,FALSE,"15";#N/A,#N/A,FALSE,"16"}</definedName>
    <definedName name="noura" hidden="1">{#N/A,#N/A,FALSE,"3";#N/A,#N/A,FALSE,"5";#N/A,#N/A,FALSE,"6";#N/A,#N/A,FALSE,"8";#N/A,#N/A,FALSE,"10";#N/A,#N/A,FALSE,"13";#N/A,#N/A,FALSE,"14";#N/A,#N/A,FALSE,"15";#N/A,#N/A,FALSE,"16"}</definedName>
    <definedName name="NOZaiko" localSheetId="7">#REF!</definedName>
    <definedName name="NOZaiko" localSheetId="8">#REF!</definedName>
    <definedName name="NOZaiko" localSheetId="3">#REF!</definedName>
    <definedName name="NOZaiko" localSheetId="6">#REF!</definedName>
    <definedName name="NOZaiko" localSheetId="5">#REF!</definedName>
    <definedName name="NOZaiko" localSheetId="9">#REF!</definedName>
    <definedName name="NOZaiko">#REF!</definedName>
    <definedName name="o" localSheetId="7">#REF!</definedName>
    <definedName name="o" localSheetId="8">#REF!</definedName>
    <definedName name="o" localSheetId="3">#REF!</definedName>
    <definedName name="o" localSheetId="6">#REF!</definedName>
    <definedName name="o" localSheetId="5">#REF!</definedName>
    <definedName name="o" localSheetId="9">#REF!</definedName>
    <definedName name="o">#REF!</definedName>
    <definedName name="oiuouio" localSheetId="1" hidden="1">{#N/A,#N/A,FALSE,"3";#N/A,#N/A,FALSE,"5";#N/A,#N/A,FALSE,"6";#N/A,#N/A,FALSE,"8";#N/A,#N/A,FALSE,"10";#N/A,#N/A,FALSE,"13";#N/A,#N/A,FALSE,"14";#N/A,#N/A,FALSE,"15";#N/A,#N/A,FALSE,"16"}</definedName>
    <definedName name="oiuouio" localSheetId="6" hidden="1">{#N/A,#N/A,FALSE,"3";#N/A,#N/A,FALSE,"5";#N/A,#N/A,FALSE,"6";#N/A,#N/A,FALSE,"8";#N/A,#N/A,FALSE,"10";#N/A,#N/A,FALSE,"13";#N/A,#N/A,FALSE,"14";#N/A,#N/A,FALSE,"15";#N/A,#N/A,FALSE,"16"}</definedName>
    <definedName name="oiuouio" localSheetId="5" hidden="1">{#N/A,#N/A,FALSE,"3";#N/A,#N/A,FALSE,"5";#N/A,#N/A,FALSE,"6";#N/A,#N/A,FALSE,"8";#N/A,#N/A,FALSE,"10";#N/A,#N/A,FALSE,"13";#N/A,#N/A,FALSE,"14";#N/A,#N/A,FALSE,"15";#N/A,#N/A,FALSE,"16"}</definedName>
    <definedName name="oiuouio" hidden="1">{#N/A,#N/A,FALSE,"3";#N/A,#N/A,FALSE,"5";#N/A,#N/A,FALSE,"6";#N/A,#N/A,FALSE,"8";#N/A,#N/A,FALSE,"10";#N/A,#N/A,FALSE,"13";#N/A,#N/A,FALSE,"14";#N/A,#N/A,FALSE,"15";#N/A,#N/A,FALSE,"16"}</definedName>
    <definedName name="OLA">[3]SalaryData!$EE$10</definedName>
    <definedName name="op" localSheetId="1" hidden="1">{#N/A,#N/A,FALSE,"3";#N/A,#N/A,FALSE,"5";#N/A,#N/A,FALSE,"6";#N/A,#N/A,FALSE,"8";#N/A,#N/A,FALSE,"10";#N/A,#N/A,FALSE,"13";#N/A,#N/A,FALSE,"14";#N/A,#N/A,FALSE,"15";#N/A,#N/A,FALSE,"16"}</definedName>
    <definedName name="op" localSheetId="6" hidden="1">{#N/A,#N/A,FALSE,"3";#N/A,#N/A,FALSE,"5";#N/A,#N/A,FALSE,"6";#N/A,#N/A,FALSE,"8";#N/A,#N/A,FALSE,"10";#N/A,#N/A,FALSE,"13";#N/A,#N/A,FALSE,"14";#N/A,#N/A,FALSE,"15";#N/A,#N/A,FALSE,"16"}</definedName>
    <definedName name="op" localSheetId="5" hidden="1">{#N/A,#N/A,FALSE,"3";#N/A,#N/A,FALSE,"5";#N/A,#N/A,FALSE,"6";#N/A,#N/A,FALSE,"8";#N/A,#N/A,FALSE,"10";#N/A,#N/A,FALSE,"13";#N/A,#N/A,FALSE,"14";#N/A,#N/A,FALSE,"15";#N/A,#N/A,FALSE,"16"}</definedName>
    <definedName name="op" hidden="1">{#N/A,#N/A,FALSE,"3";#N/A,#N/A,FALSE,"5";#N/A,#N/A,FALSE,"6";#N/A,#N/A,FALSE,"8";#N/A,#N/A,FALSE,"10";#N/A,#N/A,FALSE,"13";#N/A,#N/A,FALSE,"14";#N/A,#N/A,FALSE,"15";#N/A,#N/A,FALSE,"16"}</definedName>
    <definedName name="opop" localSheetId="1" hidden="1">{#N/A,#N/A,FALSE,"3";#N/A,#N/A,FALSE,"5";#N/A,#N/A,FALSE,"6";#N/A,#N/A,FALSE,"8";#N/A,#N/A,FALSE,"10";#N/A,#N/A,FALSE,"13";#N/A,#N/A,FALSE,"14";#N/A,#N/A,FALSE,"15";#N/A,#N/A,FALSE,"16"}</definedName>
    <definedName name="opop" localSheetId="6" hidden="1">{#N/A,#N/A,FALSE,"3";#N/A,#N/A,FALSE,"5";#N/A,#N/A,FALSE,"6";#N/A,#N/A,FALSE,"8";#N/A,#N/A,FALSE,"10";#N/A,#N/A,FALSE,"13";#N/A,#N/A,FALSE,"14";#N/A,#N/A,FALSE,"15";#N/A,#N/A,FALSE,"16"}</definedName>
    <definedName name="opop" localSheetId="5" hidden="1">{#N/A,#N/A,FALSE,"3";#N/A,#N/A,FALSE,"5";#N/A,#N/A,FALSE,"6";#N/A,#N/A,FALSE,"8";#N/A,#N/A,FALSE,"10";#N/A,#N/A,FALSE,"13";#N/A,#N/A,FALSE,"14";#N/A,#N/A,FALSE,"15";#N/A,#N/A,FALSE,"16"}</definedName>
    <definedName name="opop" hidden="1">{#N/A,#N/A,FALSE,"3";#N/A,#N/A,FALSE,"5";#N/A,#N/A,FALSE,"6";#N/A,#N/A,FALSE,"8";#N/A,#N/A,FALSE,"10";#N/A,#N/A,FALSE,"13";#N/A,#N/A,FALSE,"14";#N/A,#N/A,FALSE,"15";#N/A,#N/A,FALSE,"16"}</definedName>
    <definedName name="OT" localSheetId="7">#REF!</definedName>
    <definedName name="OT" localSheetId="8">#REF!</definedName>
    <definedName name="OT" localSheetId="3">#REF!</definedName>
    <definedName name="OT" localSheetId="6">#REF!</definedName>
    <definedName name="OT" localSheetId="5">#REF!</definedName>
    <definedName name="OT" localSheetId="9">#REF!</definedName>
    <definedName name="OT">#REF!</definedName>
    <definedName name="PEA" localSheetId="1" hidden="1">{#N/A,#N/A,FALSE,"3";#N/A,#N/A,FALSE,"5";#N/A,#N/A,FALSE,"6";#N/A,#N/A,FALSE,"8";#N/A,#N/A,FALSE,"10";#N/A,#N/A,FALSE,"13";#N/A,#N/A,FALSE,"14";#N/A,#N/A,FALSE,"15";#N/A,#N/A,FALSE,"16"}</definedName>
    <definedName name="PEA" localSheetId="6" hidden="1">{#N/A,#N/A,FALSE,"3";#N/A,#N/A,FALSE,"5";#N/A,#N/A,FALSE,"6";#N/A,#N/A,FALSE,"8";#N/A,#N/A,FALSE,"10";#N/A,#N/A,FALSE,"13";#N/A,#N/A,FALSE,"14";#N/A,#N/A,FALSE,"15";#N/A,#N/A,FALSE,"16"}</definedName>
    <definedName name="PEA" localSheetId="5" hidden="1">{#N/A,#N/A,FALSE,"3";#N/A,#N/A,FALSE,"5";#N/A,#N/A,FALSE,"6";#N/A,#N/A,FALSE,"8";#N/A,#N/A,FALSE,"10";#N/A,#N/A,FALSE,"13";#N/A,#N/A,FALSE,"14";#N/A,#N/A,FALSE,"15";#N/A,#N/A,FALSE,"16"}</definedName>
    <definedName name="PEA" hidden="1">{#N/A,#N/A,FALSE,"3";#N/A,#N/A,FALSE,"5";#N/A,#N/A,FALSE,"6";#N/A,#N/A,FALSE,"8";#N/A,#N/A,FALSE,"10";#N/A,#N/A,FALSE,"13";#N/A,#N/A,FALSE,"14";#N/A,#N/A,FALSE,"15";#N/A,#N/A,FALSE,"16"}</definedName>
    <definedName name="Pensions" localSheetId="7">#REF!</definedName>
    <definedName name="Pensions" localSheetId="8">#REF!</definedName>
    <definedName name="Pensions" localSheetId="3">#REF!</definedName>
    <definedName name="Pensions" localSheetId="6">#REF!</definedName>
    <definedName name="Pensions" localSheetId="5">#REF!</definedName>
    <definedName name="Pensions" localSheetId="9">#REF!</definedName>
    <definedName name="Pensions">#REF!</definedName>
    <definedName name="percent_inc">[8]Assistance!$D$3</definedName>
    <definedName name="_xlnm.Print_Area" localSheetId="15">'19期借入金明細 (金融機関毎)'!$D$2:$U$140</definedName>
    <definedName name="_xlnm.Print_Area" localSheetId="12">'TB,修正BS,精算表'!$B$2:$Q$56</definedName>
    <definedName name="_xlnm.Print_Area" localSheetId="7">その他流動資産!$A$1:$J$75</definedName>
    <definedName name="_xlnm.Print_Area" localSheetId="13">会社TB!$A$1:$F$112</definedName>
    <definedName name="_xlnm.Print_Area" localSheetId="4">現金預金!$A$1:$J$39</definedName>
    <definedName name="_xlnm.Print_Area" localSheetId="8">固定資産!$A$1:$J$57</definedName>
    <definedName name="_xlnm.Print_Area" localSheetId="17">受領確認!$B$1:$AF$356</definedName>
    <definedName name="_xlnm.Print_Area" localSheetId="2">清算BS!$A$1:$J$37</definedName>
    <definedName name="_xlnm.Print_Area" localSheetId="1">清算型弁済計画!$A$1:$F$18</definedName>
    <definedName name="_xlnm.Print_Area" localSheetId="3">清算配当率の試算!$A$1:$I$32</definedName>
    <definedName name="_xlnm.Print_Area" localSheetId="10">早期の清算と清算手続が遅延した場合との回収見込額比較表!$A$1:$H$31</definedName>
    <definedName name="_xlnm.Print_Area" localSheetId="6">棚卸資産!$A$1:$J$18</definedName>
    <definedName name="_xlnm.Print_Area" localSheetId="5">売掛金!$A$1:$J$21</definedName>
    <definedName name="_xlnm.Print_Area" localSheetId="9">負債!$A$1:$N$57</definedName>
    <definedName name="_xlnm.Print_Area" localSheetId="11">弁済計画!$A$1:$N$18</definedName>
    <definedName name="_xlnm.Print_Area">#N/A</definedName>
    <definedName name="_xlnm.Print_Titles" localSheetId="17">受領確認!$1:$1</definedName>
    <definedName name="_xlnm.Print_Titles" localSheetId="6">棚卸資産!$1:$5</definedName>
    <definedName name="_xlnm.Print_Titles" localSheetId="5">売掛金!$1:$5</definedName>
    <definedName name="_xlnm.Print_Titles" localSheetId="9">負債!$1:$5</definedName>
    <definedName name="_xlnm.Print_Titles" localSheetId="11">弁済計画!$1:$7</definedName>
    <definedName name="puoipui" localSheetId="1" hidden="1">{#N/A,#N/A,FALSE,"3";#N/A,#N/A,FALSE,"5";#N/A,#N/A,FALSE,"6";#N/A,#N/A,FALSE,"8";#N/A,#N/A,FALSE,"10";#N/A,#N/A,FALSE,"13";#N/A,#N/A,FALSE,"14";#N/A,#N/A,FALSE,"15";#N/A,#N/A,FALSE,"16"}</definedName>
    <definedName name="puoipui" localSheetId="6" hidden="1">{#N/A,#N/A,FALSE,"3";#N/A,#N/A,FALSE,"5";#N/A,#N/A,FALSE,"6";#N/A,#N/A,FALSE,"8";#N/A,#N/A,FALSE,"10";#N/A,#N/A,FALSE,"13";#N/A,#N/A,FALSE,"14";#N/A,#N/A,FALSE,"15";#N/A,#N/A,FALSE,"16"}</definedName>
    <definedName name="puoipui" localSheetId="5" hidden="1">{#N/A,#N/A,FALSE,"3";#N/A,#N/A,FALSE,"5";#N/A,#N/A,FALSE,"6";#N/A,#N/A,FALSE,"8";#N/A,#N/A,FALSE,"10";#N/A,#N/A,FALSE,"13";#N/A,#N/A,FALSE,"14";#N/A,#N/A,FALSE,"15";#N/A,#N/A,FALSE,"16"}</definedName>
    <definedName name="puoipui" hidden="1">{#N/A,#N/A,FALSE,"3";#N/A,#N/A,FALSE,"5";#N/A,#N/A,FALSE,"6";#N/A,#N/A,FALSE,"8";#N/A,#N/A,FALSE,"10";#N/A,#N/A,FALSE,"13";#N/A,#N/A,FALSE,"14";#N/A,#N/A,FALSE,"15";#N/A,#N/A,FALSE,"16"}</definedName>
    <definedName name="qq" localSheetId="1" hidden="1">{#N/A,#N/A,FALSE,"3";#N/A,#N/A,FALSE,"5";#N/A,#N/A,FALSE,"6";#N/A,#N/A,FALSE,"8";#N/A,#N/A,FALSE,"10";#N/A,#N/A,FALSE,"13";#N/A,#N/A,FALSE,"14";#N/A,#N/A,FALSE,"15";#N/A,#N/A,FALSE,"16"}</definedName>
    <definedName name="qq" localSheetId="6" hidden="1">{#N/A,#N/A,FALSE,"3";#N/A,#N/A,FALSE,"5";#N/A,#N/A,FALSE,"6";#N/A,#N/A,FALSE,"8";#N/A,#N/A,FALSE,"10";#N/A,#N/A,FALSE,"13";#N/A,#N/A,FALSE,"14";#N/A,#N/A,FALSE,"15";#N/A,#N/A,FALSE,"16"}</definedName>
    <definedName name="qq" localSheetId="5" hidden="1">{#N/A,#N/A,FALSE,"3";#N/A,#N/A,FALSE,"5";#N/A,#N/A,FALSE,"6";#N/A,#N/A,FALSE,"8";#N/A,#N/A,FALSE,"10";#N/A,#N/A,FALSE,"13";#N/A,#N/A,FALSE,"14";#N/A,#N/A,FALSE,"15";#N/A,#N/A,FALSE,"16"}</definedName>
    <definedName name="qq" hidden="1">{#N/A,#N/A,FALSE,"3";#N/A,#N/A,FALSE,"5";#N/A,#N/A,FALSE,"6";#N/A,#N/A,FALSE,"8";#N/A,#N/A,FALSE,"10";#N/A,#N/A,FALSE,"13";#N/A,#N/A,FALSE,"14";#N/A,#N/A,FALSE,"15";#N/A,#N/A,FALSE,"16"}</definedName>
    <definedName name="qweqw" localSheetId="1" hidden="1">{#N/A,#N/A,FALSE,"3";#N/A,#N/A,FALSE,"5";#N/A,#N/A,FALSE,"6";#N/A,#N/A,FALSE,"8";#N/A,#N/A,FALSE,"10";#N/A,#N/A,FALSE,"13";#N/A,#N/A,FALSE,"14";#N/A,#N/A,FALSE,"15";#N/A,#N/A,FALSE,"16"}</definedName>
    <definedName name="qweqw" localSheetId="6" hidden="1">{#N/A,#N/A,FALSE,"3";#N/A,#N/A,FALSE,"5";#N/A,#N/A,FALSE,"6";#N/A,#N/A,FALSE,"8";#N/A,#N/A,FALSE,"10";#N/A,#N/A,FALSE,"13";#N/A,#N/A,FALSE,"14";#N/A,#N/A,FALSE,"15";#N/A,#N/A,FALSE,"16"}</definedName>
    <definedName name="qweqw" localSheetId="5" hidden="1">{#N/A,#N/A,FALSE,"3";#N/A,#N/A,FALSE,"5";#N/A,#N/A,FALSE,"6";#N/A,#N/A,FALSE,"8";#N/A,#N/A,FALSE,"10";#N/A,#N/A,FALSE,"13";#N/A,#N/A,FALSE,"14";#N/A,#N/A,FALSE,"15";#N/A,#N/A,FALSE,"16"}</definedName>
    <definedName name="qweqw" hidden="1">{#N/A,#N/A,FALSE,"3";#N/A,#N/A,FALSE,"5";#N/A,#N/A,FALSE,"6";#N/A,#N/A,FALSE,"8";#N/A,#N/A,FALSE,"10";#N/A,#N/A,FALSE,"13";#N/A,#N/A,FALSE,"14";#N/A,#N/A,FALSE,"15";#N/A,#N/A,FALSE,"16"}</definedName>
    <definedName name="qwqewqe" localSheetId="1" hidden="1">{#N/A,#N/A,FALSE,"3";#N/A,#N/A,FALSE,"5";#N/A,#N/A,FALSE,"6";#N/A,#N/A,FALSE,"8";#N/A,#N/A,FALSE,"10";#N/A,#N/A,FALSE,"13";#N/A,#N/A,FALSE,"14";#N/A,#N/A,FALSE,"15";#N/A,#N/A,FALSE,"16"}</definedName>
    <definedName name="qwqewqe" localSheetId="6" hidden="1">{#N/A,#N/A,FALSE,"3";#N/A,#N/A,FALSE,"5";#N/A,#N/A,FALSE,"6";#N/A,#N/A,FALSE,"8";#N/A,#N/A,FALSE,"10";#N/A,#N/A,FALSE,"13";#N/A,#N/A,FALSE,"14";#N/A,#N/A,FALSE,"15";#N/A,#N/A,FALSE,"16"}</definedName>
    <definedName name="qwqewqe" localSheetId="5" hidden="1">{#N/A,#N/A,FALSE,"3";#N/A,#N/A,FALSE,"5";#N/A,#N/A,FALSE,"6";#N/A,#N/A,FALSE,"8";#N/A,#N/A,FALSE,"10";#N/A,#N/A,FALSE,"13";#N/A,#N/A,FALSE,"14";#N/A,#N/A,FALSE,"15";#N/A,#N/A,FALSE,"16"}</definedName>
    <definedName name="qwqewqe" hidden="1">{#N/A,#N/A,FALSE,"3";#N/A,#N/A,FALSE,"5";#N/A,#N/A,FALSE,"6";#N/A,#N/A,FALSE,"8";#N/A,#N/A,FALSE,"10";#N/A,#N/A,FALSE,"13";#N/A,#N/A,FALSE,"14";#N/A,#N/A,FALSE,"15";#N/A,#N/A,FALSE,"16"}</definedName>
    <definedName name="reer" localSheetId="1" hidden="1">{#N/A,#N/A,FALSE,"3";#N/A,#N/A,FALSE,"5";#N/A,#N/A,FALSE,"6";#N/A,#N/A,FALSE,"8";#N/A,#N/A,FALSE,"10";#N/A,#N/A,FALSE,"13";#N/A,#N/A,FALSE,"14";#N/A,#N/A,FALSE,"15";#N/A,#N/A,FALSE,"16"}</definedName>
    <definedName name="reer" localSheetId="6" hidden="1">{#N/A,#N/A,FALSE,"3";#N/A,#N/A,FALSE,"5";#N/A,#N/A,FALSE,"6";#N/A,#N/A,FALSE,"8";#N/A,#N/A,FALSE,"10";#N/A,#N/A,FALSE,"13";#N/A,#N/A,FALSE,"14";#N/A,#N/A,FALSE,"15";#N/A,#N/A,FALSE,"16"}</definedName>
    <definedName name="reer" localSheetId="5" hidden="1">{#N/A,#N/A,FALSE,"3";#N/A,#N/A,FALSE,"5";#N/A,#N/A,FALSE,"6";#N/A,#N/A,FALSE,"8";#N/A,#N/A,FALSE,"10";#N/A,#N/A,FALSE,"13";#N/A,#N/A,FALSE,"14";#N/A,#N/A,FALSE,"15";#N/A,#N/A,FALSE,"16"}</definedName>
    <definedName name="reer" hidden="1">{#N/A,#N/A,FALSE,"3";#N/A,#N/A,FALSE,"5";#N/A,#N/A,FALSE,"6";#N/A,#N/A,FALSE,"8";#N/A,#N/A,FALSE,"10";#N/A,#N/A,FALSE,"13";#N/A,#N/A,FALSE,"14";#N/A,#N/A,FALSE,"15";#N/A,#N/A,FALSE,"16"}</definedName>
    <definedName name="regerge" localSheetId="1" hidden="1">{#N/A,#N/A,FALSE,"3";#N/A,#N/A,FALSE,"5";#N/A,#N/A,FALSE,"6";#N/A,#N/A,FALSE,"8";#N/A,#N/A,FALSE,"10";#N/A,#N/A,FALSE,"13";#N/A,#N/A,FALSE,"14";#N/A,#N/A,FALSE,"15";#N/A,#N/A,FALSE,"16"}</definedName>
    <definedName name="regerge" localSheetId="6" hidden="1">{#N/A,#N/A,FALSE,"3";#N/A,#N/A,FALSE,"5";#N/A,#N/A,FALSE,"6";#N/A,#N/A,FALSE,"8";#N/A,#N/A,FALSE,"10";#N/A,#N/A,FALSE,"13";#N/A,#N/A,FALSE,"14";#N/A,#N/A,FALSE,"15";#N/A,#N/A,FALSE,"16"}</definedName>
    <definedName name="regerge" localSheetId="5" hidden="1">{#N/A,#N/A,FALSE,"3";#N/A,#N/A,FALSE,"5";#N/A,#N/A,FALSE,"6";#N/A,#N/A,FALSE,"8";#N/A,#N/A,FALSE,"10";#N/A,#N/A,FALSE,"13";#N/A,#N/A,FALSE,"14";#N/A,#N/A,FALSE,"15";#N/A,#N/A,FALSE,"16"}</definedName>
    <definedName name="regerge" hidden="1">{#N/A,#N/A,FALSE,"3";#N/A,#N/A,FALSE,"5";#N/A,#N/A,FALSE,"6";#N/A,#N/A,FALSE,"8";#N/A,#N/A,FALSE,"10";#N/A,#N/A,FALSE,"13";#N/A,#N/A,FALSE,"14";#N/A,#N/A,FALSE,"15";#N/A,#N/A,FALSE,"16"}</definedName>
    <definedName name="rewqfe" localSheetId="1" hidden="1">{#N/A,#N/A,FALSE,"3";#N/A,#N/A,FALSE,"5";#N/A,#N/A,FALSE,"6";#N/A,#N/A,FALSE,"8";#N/A,#N/A,FALSE,"10";#N/A,#N/A,FALSE,"13";#N/A,#N/A,FALSE,"14";#N/A,#N/A,FALSE,"15";#N/A,#N/A,FALSE,"16"}</definedName>
    <definedName name="rewqfe" localSheetId="6" hidden="1">{#N/A,#N/A,FALSE,"3";#N/A,#N/A,FALSE,"5";#N/A,#N/A,FALSE,"6";#N/A,#N/A,FALSE,"8";#N/A,#N/A,FALSE,"10";#N/A,#N/A,FALSE,"13";#N/A,#N/A,FALSE,"14";#N/A,#N/A,FALSE,"15";#N/A,#N/A,FALSE,"16"}</definedName>
    <definedName name="rewqfe" localSheetId="5" hidden="1">{#N/A,#N/A,FALSE,"3";#N/A,#N/A,FALSE,"5";#N/A,#N/A,FALSE,"6";#N/A,#N/A,FALSE,"8";#N/A,#N/A,FALSE,"10";#N/A,#N/A,FALSE,"13";#N/A,#N/A,FALSE,"14";#N/A,#N/A,FALSE,"15";#N/A,#N/A,FALSE,"16"}</definedName>
    <definedName name="rewqfe" hidden="1">{#N/A,#N/A,FALSE,"3";#N/A,#N/A,FALSE,"5";#N/A,#N/A,FALSE,"6";#N/A,#N/A,FALSE,"8";#N/A,#N/A,FALSE,"10";#N/A,#N/A,FALSE,"13";#N/A,#N/A,FALSE,"14";#N/A,#N/A,FALSE,"15";#N/A,#N/A,FALSE,"16"}</definedName>
    <definedName name="reyrey" localSheetId="1" hidden="1">{#N/A,#N/A,FALSE,"3";#N/A,#N/A,FALSE,"5";#N/A,#N/A,FALSE,"6";#N/A,#N/A,FALSE,"8";#N/A,#N/A,FALSE,"10";#N/A,#N/A,FALSE,"13";#N/A,#N/A,FALSE,"14";#N/A,#N/A,FALSE,"15";#N/A,#N/A,FALSE,"16"}</definedName>
    <definedName name="reyrey" localSheetId="6" hidden="1">{#N/A,#N/A,FALSE,"3";#N/A,#N/A,FALSE,"5";#N/A,#N/A,FALSE,"6";#N/A,#N/A,FALSE,"8";#N/A,#N/A,FALSE,"10";#N/A,#N/A,FALSE,"13";#N/A,#N/A,FALSE,"14";#N/A,#N/A,FALSE,"15";#N/A,#N/A,FALSE,"16"}</definedName>
    <definedName name="reyrey" localSheetId="5" hidden="1">{#N/A,#N/A,FALSE,"3";#N/A,#N/A,FALSE,"5";#N/A,#N/A,FALSE,"6";#N/A,#N/A,FALSE,"8";#N/A,#N/A,FALSE,"10";#N/A,#N/A,FALSE,"13";#N/A,#N/A,FALSE,"14";#N/A,#N/A,FALSE,"15";#N/A,#N/A,FALSE,"16"}</definedName>
    <definedName name="reyrey" hidden="1">{#N/A,#N/A,FALSE,"3";#N/A,#N/A,FALSE,"5";#N/A,#N/A,FALSE,"6";#N/A,#N/A,FALSE,"8";#N/A,#N/A,FALSE,"10";#N/A,#N/A,FALSE,"13";#N/A,#N/A,FALSE,"14";#N/A,#N/A,FALSE,"15";#N/A,#N/A,FALSE,"16"}</definedName>
    <definedName name="rqwrqwrq" localSheetId="1" hidden="1">{#N/A,#N/A,FALSE,"3";#N/A,#N/A,FALSE,"5";#N/A,#N/A,FALSE,"6";#N/A,#N/A,FALSE,"8";#N/A,#N/A,FALSE,"10";#N/A,#N/A,FALSE,"13";#N/A,#N/A,FALSE,"14";#N/A,#N/A,FALSE,"15";#N/A,#N/A,FALSE,"16"}</definedName>
    <definedName name="rqwrqwrq" localSheetId="6" hidden="1">{#N/A,#N/A,FALSE,"3";#N/A,#N/A,FALSE,"5";#N/A,#N/A,FALSE,"6";#N/A,#N/A,FALSE,"8";#N/A,#N/A,FALSE,"10";#N/A,#N/A,FALSE,"13";#N/A,#N/A,FALSE,"14";#N/A,#N/A,FALSE,"15";#N/A,#N/A,FALSE,"16"}</definedName>
    <definedName name="rqwrqwrq" localSheetId="5" hidden="1">{#N/A,#N/A,FALSE,"3";#N/A,#N/A,FALSE,"5";#N/A,#N/A,FALSE,"6";#N/A,#N/A,FALSE,"8";#N/A,#N/A,FALSE,"10";#N/A,#N/A,FALSE,"13";#N/A,#N/A,FALSE,"14";#N/A,#N/A,FALSE,"15";#N/A,#N/A,FALSE,"16"}</definedName>
    <definedName name="rqwrqwrq" hidden="1">{#N/A,#N/A,FALSE,"3";#N/A,#N/A,FALSE,"5";#N/A,#N/A,FALSE,"6";#N/A,#N/A,FALSE,"8";#N/A,#N/A,FALSE,"10";#N/A,#N/A,FALSE,"13";#N/A,#N/A,FALSE,"14";#N/A,#N/A,FALSE,"15";#N/A,#N/A,FALSE,"16"}</definedName>
    <definedName name="rturtu" localSheetId="1" hidden="1">{#N/A,#N/A,FALSE,"3";#N/A,#N/A,FALSE,"5";#N/A,#N/A,FALSE,"6";#N/A,#N/A,FALSE,"8";#N/A,#N/A,FALSE,"10";#N/A,#N/A,FALSE,"13";#N/A,#N/A,FALSE,"14";#N/A,#N/A,FALSE,"15";#N/A,#N/A,FALSE,"16"}</definedName>
    <definedName name="rturtu" localSheetId="6" hidden="1">{#N/A,#N/A,FALSE,"3";#N/A,#N/A,FALSE,"5";#N/A,#N/A,FALSE,"6";#N/A,#N/A,FALSE,"8";#N/A,#N/A,FALSE,"10";#N/A,#N/A,FALSE,"13";#N/A,#N/A,FALSE,"14";#N/A,#N/A,FALSE,"15";#N/A,#N/A,FALSE,"16"}</definedName>
    <definedName name="rturtu" localSheetId="5" hidden="1">{#N/A,#N/A,FALSE,"3";#N/A,#N/A,FALSE,"5";#N/A,#N/A,FALSE,"6";#N/A,#N/A,FALSE,"8";#N/A,#N/A,FALSE,"10";#N/A,#N/A,FALSE,"13";#N/A,#N/A,FALSE,"14";#N/A,#N/A,FALSE,"15";#N/A,#N/A,FALSE,"16"}</definedName>
    <definedName name="rturtu" hidden="1">{#N/A,#N/A,FALSE,"3";#N/A,#N/A,FALSE,"5";#N/A,#N/A,FALSE,"6";#N/A,#N/A,FALSE,"8";#N/A,#N/A,FALSE,"10";#N/A,#N/A,FALSE,"13";#N/A,#N/A,FALSE,"14";#N/A,#N/A,FALSE,"15";#N/A,#N/A,FALSE,"16"}</definedName>
    <definedName name="rturtutr" localSheetId="1" hidden="1">{#N/A,#N/A,FALSE,"3";#N/A,#N/A,FALSE,"5";#N/A,#N/A,FALSE,"6";#N/A,#N/A,FALSE,"8";#N/A,#N/A,FALSE,"10";#N/A,#N/A,FALSE,"13";#N/A,#N/A,FALSE,"14";#N/A,#N/A,FALSE,"15";#N/A,#N/A,FALSE,"16"}</definedName>
    <definedName name="rturtutr" localSheetId="6" hidden="1">{#N/A,#N/A,FALSE,"3";#N/A,#N/A,FALSE,"5";#N/A,#N/A,FALSE,"6";#N/A,#N/A,FALSE,"8";#N/A,#N/A,FALSE,"10";#N/A,#N/A,FALSE,"13";#N/A,#N/A,FALSE,"14";#N/A,#N/A,FALSE,"15";#N/A,#N/A,FALSE,"16"}</definedName>
    <definedName name="rturtutr" localSheetId="5" hidden="1">{#N/A,#N/A,FALSE,"3";#N/A,#N/A,FALSE,"5";#N/A,#N/A,FALSE,"6";#N/A,#N/A,FALSE,"8";#N/A,#N/A,FALSE,"10";#N/A,#N/A,FALSE,"13";#N/A,#N/A,FALSE,"14";#N/A,#N/A,FALSE,"15";#N/A,#N/A,FALSE,"16"}</definedName>
    <definedName name="rturtutr" hidden="1">{#N/A,#N/A,FALSE,"3";#N/A,#N/A,FALSE,"5";#N/A,#N/A,FALSE,"6";#N/A,#N/A,FALSE,"8";#N/A,#N/A,FALSE,"10";#N/A,#N/A,FALSE,"13";#N/A,#N/A,FALSE,"14";#N/A,#N/A,FALSE,"15";#N/A,#N/A,FALSE,"16"}</definedName>
    <definedName name="rturtutrut" localSheetId="1" hidden="1">{#N/A,#N/A,FALSE,"3";#N/A,#N/A,FALSE,"5";#N/A,#N/A,FALSE,"6";#N/A,#N/A,FALSE,"8";#N/A,#N/A,FALSE,"10";#N/A,#N/A,FALSE,"13";#N/A,#N/A,FALSE,"14";#N/A,#N/A,FALSE,"15";#N/A,#N/A,FALSE,"16"}</definedName>
    <definedName name="rturtutrut" localSheetId="6" hidden="1">{#N/A,#N/A,FALSE,"3";#N/A,#N/A,FALSE,"5";#N/A,#N/A,FALSE,"6";#N/A,#N/A,FALSE,"8";#N/A,#N/A,FALSE,"10";#N/A,#N/A,FALSE,"13";#N/A,#N/A,FALSE,"14";#N/A,#N/A,FALSE,"15";#N/A,#N/A,FALSE,"16"}</definedName>
    <definedName name="rturtutrut" localSheetId="5" hidden="1">{#N/A,#N/A,FALSE,"3";#N/A,#N/A,FALSE,"5";#N/A,#N/A,FALSE,"6";#N/A,#N/A,FALSE,"8";#N/A,#N/A,FALSE,"10";#N/A,#N/A,FALSE,"13";#N/A,#N/A,FALSE,"14";#N/A,#N/A,FALSE,"15";#N/A,#N/A,FALSE,"16"}</definedName>
    <definedName name="rturtutrut" hidden="1">{#N/A,#N/A,FALSE,"3";#N/A,#N/A,FALSE,"5";#N/A,#N/A,FALSE,"6";#N/A,#N/A,FALSE,"8";#N/A,#N/A,FALSE,"10";#N/A,#N/A,FALSE,"13";#N/A,#N/A,FALSE,"14";#N/A,#N/A,FALSE,"15";#N/A,#N/A,FALSE,"16"}</definedName>
    <definedName name="rtut" localSheetId="1" hidden="1">{#N/A,#N/A,FALSE,"3";#N/A,#N/A,FALSE,"5";#N/A,#N/A,FALSE,"6";#N/A,#N/A,FALSE,"8";#N/A,#N/A,FALSE,"10";#N/A,#N/A,FALSE,"13";#N/A,#N/A,FALSE,"14";#N/A,#N/A,FALSE,"15";#N/A,#N/A,FALSE,"16"}</definedName>
    <definedName name="rtut" localSheetId="6" hidden="1">{#N/A,#N/A,FALSE,"3";#N/A,#N/A,FALSE,"5";#N/A,#N/A,FALSE,"6";#N/A,#N/A,FALSE,"8";#N/A,#N/A,FALSE,"10";#N/A,#N/A,FALSE,"13";#N/A,#N/A,FALSE,"14";#N/A,#N/A,FALSE,"15";#N/A,#N/A,FALSE,"16"}</definedName>
    <definedName name="rtut" localSheetId="5" hidden="1">{#N/A,#N/A,FALSE,"3";#N/A,#N/A,FALSE,"5";#N/A,#N/A,FALSE,"6";#N/A,#N/A,FALSE,"8";#N/A,#N/A,FALSE,"10";#N/A,#N/A,FALSE,"13";#N/A,#N/A,FALSE,"14";#N/A,#N/A,FALSE,"15";#N/A,#N/A,FALSE,"16"}</definedName>
    <definedName name="rtut" hidden="1">{#N/A,#N/A,FALSE,"3";#N/A,#N/A,FALSE,"5";#N/A,#N/A,FALSE,"6";#N/A,#N/A,FALSE,"8";#N/A,#N/A,FALSE,"10";#N/A,#N/A,FALSE,"13";#N/A,#N/A,FALSE,"14";#N/A,#N/A,FALSE,"15";#N/A,#N/A,FALSE,"16"}</definedName>
    <definedName name="rtutrut" localSheetId="1" hidden="1">{#N/A,#N/A,FALSE,"3";#N/A,#N/A,FALSE,"5";#N/A,#N/A,FALSE,"6";#N/A,#N/A,FALSE,"8";#N/A,#N/A,FALSE,"10";#N/A,#N/A,FALSE,"13";#N/A,#N/A,FALSE,"14";#N/A,#N/A,FALSE,"15";#N/A,#N/A,FALSE,"16"}</definedName>
    <definedName name="rtutrut" localSheetId="6" hidden="1">{#N/A,#N/A,FALSE,"3";#N/A,#N/A,FALSE,"5";#N/A,#N/A,FALSE,"6";#N/A,#N/A,FALSE,"8";#N/A,#N/A,FALSE,"10";#N/A,#N/A,FALSE,"13";#N/A,#N/A,FALSE,"14";#N/A,#N/A,FALSE,"15";#N/A,#N/A,FALSE,"16"}</definedName>
    <definedName name="rtutrut" localSheetId="5" hidden="1">{#N/A,#N/A,FALSE,"3";#N/A,#N/A,FALSE,"5";#N/A,#N/A,FALSE,"6";#N/A,#N/A,FALSE,"8";#N/A,#N/A,FALSE,"10";#N/A,#N/A,FALSE,"13";#N/A,#N/A,FALSE,"14";#N/A,#N/A,FALSE,"15";#N/A,#N/A,FALSE,"16"}</definedName>
    <definedName name="rtutrut" hidden="1">{#N/A,#N/A,FALSE,"3";#N/A,#N/A,FALSE,"5";#N/A,#N/A,FALSE,"6";#N/A,#N/A,FALSE,"8";#N/A,#N/A,FALSE,"10";#N/A,#N/A,FALSE,"13";#N/A,#N/A,FALSE,"14";#N/A,#N/A,FALSE,"15";#N/A,#N/A,FALSE,"16"}</definedName>
    <definedName name="rwqrqwrw" localSheetId="1" hidden="1">{#N/A,#N/A,FALSE,"3";#N/A,#N/A,FALSE,"5";#N/A,#N/A,FALSE,"6";#N/A,#N/A,FALSE,"8";#N/A,#N/A,FALSE,"10";#N/A,#N/A,FALSE,"13";#N/A,#N/A,FALSE,"14";#N/A,#N/A,FALSE,"15";#N/A,#N/A,FALSE,"16"}</definedName>
    <definedName name="rwqrqwrw" localSheetId="6" hidden="1">{#N/A,#N/A,FALSE,"3";#N/A,#N/A,FALSE,"5";#N/A,#N/A,FALSE,"6";#N/A,#N/A,FALSE,"8";#N/A,#N/A,FALSE,"10";#N/A,#N/A,FALSE,"13";#N/A,#N/A,FALSE,"14";#N/A,#N/A,FALSE,"15";#N/A,#N/A,FALSE,"16"}</definedName>
    <definedName name="rwqrqwrw" localSheetId="5" hidden="1">{#N/A,#N/A,FALSE,"3";#N/A,#N/A,FALSE,"5";#N/A,#N/A,FALSE,"6";#N/A,#N/A,FALSE,"8";#N/A,#N/A,FALSE,"10";#N/A,#N/A,FALSE,"13";#N/A,#N/A,FALSE,"14";#N/A,#N/A,FALSE,"15";#N/A,#N/A,FALSE,"16"}</definedName>
    <definedName name="rwqrqwrw" hidden="1">{#N/A,#N/A,FALSE,"3";#N/A,#N/A,FALSE,"5";#N/A,#N/A,FALSE,"6";#N/A,#N/A,FALSE,"8";#N/A,#N/A,FALSE,"10";#N/A,#N/A,FALSE,"13";#N/A,#N/A,FALSE,"14";#N/A,#N/A,FALSE,"15";#N/A,#N/A,FALSE,"16"}</definedName>
    <definedName name="ryer" localSheetId="1" hidden="1">{#N/A,#N/A,FALSE,"3";#N/A,#N/A,FALSE,"5";#N/A,#N/A,FALSE,"6";#N/A,#N/A,FALSE,"8";#N/A,#N/A,FALSE,"10";#N/A,#N/A,FALSE,"13";#N/A,#N/A,FALSE,"14";#N/A,#N/A,FALSE,"15";#N/A,#N/A,FALSE,"16"}</definedName>
    <definedName name="ryer" localSheetId="6" hidden="1">{#N/A,#N/A,FALSE,"3";#N/A,#N/A,FALSE,"5";#N/A,#N/A,FALSE,"6";#N/A,#N/A,FALSE,"8";#N/A,#N/A,FALSE,"10";#N/A,#N/A,FALSE,"13";#N/A,#N/A,FALSE,"14";#N/A,#N/A,FALSE,"15";#N/A,#N/A,FALSE,"16"}</definedName>
    <definedName name="ryer" localSheetId="5" hidden="1">{#N/A,#N/A,FALSE,"3";#N/A,#N/A,FALSE,"5";#N/A,#N/A,FALSE,"6";#N/A,#N/A,FALSE,"8";#N/A,#N/A,FALSE,"10";#N/A,#N/A,FALSE,"13";#N/A,#N/A,FALSE,"14";#N/A,#N/A,FALSE,"15";#N/A,#N/A,FALSE,"16"}</definedName>
    <definedName name="ryer" hidden="1">{#N/A,#N/A,FALSE,"3";#N/A,#N/A,FALSE,"5";#N/A,#N/A,FALSE,"6";#N/A,#N/A,FALSE,"8";#N/A,#N/A,FALSE,"10";#N/A,#N/A,FALSE,"13";#N/A,#N/A,FALSE,"14";#N/A,#N/A,FALSE,"15";#N/A,#N/A,FALSE,"16"}</definedName>
    <definedName name="ryyry" localSheetId="1" hidden="1">{#N/A,#N/A,FALSE,"3";#N/A,#N/A,FALSE,"5";#N/A,#N/A,FALSE,"6";#N/A,#N/A,FALSE,"8";#N/A,#N/A,FALSE,"10";#N/A,#N/A,FALSE,"13";#N/A,#N/A,FALSE,"14";#N/A,#N/A,FALSE,"15";#N/A,#N/A,FALSE,"16"}</definedName>
    <definedName name="ryyry" localSheetId="6" hidden="1">{#N/A,#N/A,FALSE,"3";#N/A,#N/A,FALSE,"5";#N/A,#N/A,FALSE,"6";#N/A,#N/A,FALSE,"8";#N/A,#N/A,FALSE,"10";#N/A,#N/A,FALSE,"13";#N/A,#N/A,FALSE,"14";#N/A,#N/A,FALSE,"15";#N/A,#N/A,FALSE,"16"}</definedName>
    <definedName name="ryyry" localSheetId="5" hidden="1">{#N/A,#N/A,FALSE,"3";#N/A,#N/A,FALSE,"5";#N/A,#N/A,FALSE,"6";#N/A,#N/A,FALSE,"8";#N/A,#N/A,FALSE,"10";#N/A,#N/A,FALSE,"13";#N/A,#N/A,FALSE,"14";#N/A,#N/A,FALSE,"15";#N/A,#N/A,FALSE,"16"}</definedName>
    <definedName name="ryyry" hidden="1">{#N/A,#N/A,FALSE,"3";#N/A,#N/A,FALSE,"5";#N/A,#N/A,FALSE,"6";#N/A,#N/A,FALSE,"8";#N/A,#N/A,FALSE,"10";#N/A,#N/A,FALSE,"13";#N/A,#N/A,FALSE,"14";#N/A,#N/A,FALSE,"15";#N/A,#N/A,FALSE,"16"}</definedName>
    <definedName name="s" localSheetId="1" hidden="1">{#N/A,#N/A,FALSE,"3";#N/A,#N/A,FALSE,"5";#N/A,#N/A,FALSE,"6";#N/A,#N/A,FALSE,"8";#N/A,#N/A,FALSE,"10";#N/A,#N/A,FALSE,"13";#N/A,#N/A,FALSE,"14";#N/A,#N/A,FALSE,"15";#N/A,#N/A,FALSE,"16"}</definedName>
    <definedName name="s" localSheetId="6" hidden="1">{#N/A,#N/A,FALSE,"3";#N/A,#N/A,FALSE,"5";#N/A,#N/A,FALSE,"6";#N/A,#N/A,FALSE,"8";#N/A,#N/A,FALSE,"10";#N/A,#N/A,FALSE,"13";#N/A,#N/A,FALSE,"14";#N/A,#N/A,FALSE,"15";#N/A,#N/A,FALSE,"16"}</definedName>
    <definedName name="s" localSheetId="5" hidden="1">{#N/A,#N/A,FALSE,"3";#N/A,#N/A,FALSE,"5";#N/A,#N/A,FALSE,"6";#N/A,#N/A,FALSE,"8";#N/A,#N/A,FALSE,"10";#N/A,#N/A,FALSE,"13";#N/A,#N/A,FALSE,"14";#N/A,#N/A,FALSE,"15";#N/A,#N/A,FALSE,"16"}</definedName>
    <definedName name="s" hidden="1">{#N/A,#N/A,FALSE,"3";#N/A,#N/A,FALSE,"5";#N/A,#N/A,FALSE,"6";#N/A,#N/A,FALSE,"8";#N/A,#N/A,FALSE,"10";#N/A,#N/A,FALSE,"13";#N/A,#N/A,FALSE,"14";#N/A,#N/A,FALSE,"15";#N/A,#N/A,FALSE,"16"}</definedName>
    <definedName name="Saa" localSheetId="7">#REF!</definedName>
    <definedName name="Saa" localSheetId="8">#REF!</definedName>
    <definedName name="Saa" localSheetId="3">#REF!</definedName>
    <definedName name="Saa" localSheetId="6">#REF!</definedName>
    <definedName name="Saa" localSheetId="5">#REF!</definedName>
    <definedName name="Saa" localSheetId="9">#REF!</definedName>
    <definedName name="Saa">#REF!</definedName>
    <definedName name="safasf" localSheetId="1" hidden="1">{#N/A,#N/A,FALSE,"3";#N/A,#N/A,FALSE,"5";#N/A,#N/A,FALSE,"6";#N/A,#N/A,FALSE,"8";#N/A,#N/A,FALSE,"10";#N/A,#N/A,FALSE,"13";#N/A,#N/A,FALSE,"14";#N/A,#N/A,FALSE,"15";#N/A,#N/A,FALSE,"16"}</definedName>
    <definedName name="safasf" localSheetId="6" hidden="1">{#N/A,#N/A,FALSE,"3";#N/A,#N/A,FALSE,"5";#N/A,#N/A,FALSE,"6";#N/A,#N/A,FALSE,"8";#N/A,#N/A,FALSE,"10";#N/A,#N/A,FALSE,"13";#N/A,#N/A,FALSE,"14";#N/A,#N/A,FALSE,"15";#N/A,#N/A,FALSE,"16"}</definedName>
    <definedName name="safasf" localSheetId="5" hidden="1">{#N/A,#N/A,FALSE,"3";#N/A,#N/A,FALSE,"5";#N/A,#N/A,FALSE,"6";#N/A,#N/A,FALSE,"8";#N/A,#N/A,FALSE,"10";#N/A,#N/A,FALSE,"13";#N/A,#N/A,FALSE,"14";#N/A,#N/A,FALSE,"15";#N/A,#N/A,FALSE,"16"}</definedName>
    <definedName name="safasf" hidden="1">{#N/A,#N/A,FALSE,"3";#N/A,#N/A,FALSE,"5";#N/A,#N/A,FALSE,"6";#N/A,#N/A,FALSE,"8";#N/A,#N/A,FALSE,"10";#N/A,#N/A,FALSE,"13";#N/A,#N/A,FALSE,"14";#N/A,#N/A,FALSE,"15";#N/A,#N/A,FALSE,"16"}</definedName>
    <definedName name="saff" localSheetId="1" hidden="1">{#N/A,#N/A,FALSE,"3";#N/A,#N/A,FALSE,"5";#N/A,#N/A,FALSE,"6";#N/A,#N/A,FALSE,"8";#N/A,#N/A,FALSE,"10";#N/A,#N/A,FALSE,"13";#N/A,#N/A,FALSE,"14";#N/A,#N/A,FALSE,"15";#N/A,#N/A,FALSE,"16"}</definedName>
    <definedName name="saff" localSheetId="6" hidden="1">{#N/A,#N/A,FALSE,"3";#N/A,#N/A,FALSE,"5";#N/A,#N/A,FALSE,"6";#N/A,#N/A,FALSE,"8";#N/A,#N/A,FALSE,"10";#N/A,#N/A,FALSE,"13";#N/A,#N/A,FALSE,"14";#N/A,#N/A,FALSE,"15";#N/A,#N/A,FALSE,"16"}</definedName>
    <definedName name="saff" localSheetId="5" hidden="1">{#N/A,#N/A,FALSE,"3";#N/A,#N/A,FALSE,"5";#N/A,#N/A,FALSE,"6";#N/A,#N/A,FALSE,"8";#N/A,#N/A,FALSE,"10";#N/A,#N/A,FALSE,"13";#N/A,#N/A,FALSE,"14";#N/A,#N/A,FALSE,"15";#N/A,#N/A,FALSE,"16"}</definedName>
    <definedName name="saff" hidden="1">{#N/A,#N/A,FALSE,"3";#N/A,#N/A,FALSE,"5";#N/A,#N/A,FALSE,"6";#N/A,#N/A,FALSE,"8";#N/A,#N/A,FALSE,"10";#N/A,#N/A,FALSE,"13";#N/A,#N/A,FALSE,"14";#N/A,#N/A,FALSE,"15";#N/A,#N/A,FALSE,"16"}</definedName>
    <definedName name="Sals_OT_Allows" localSheetId="7">#REF!</definedName>
    <definedName name="Sals_OT_Allows" localSheetId="8">#REF!</definedName>
    <definedName name="Sals_OT_Allows" localSheetId="3">#REF!</definedName>
    <definedName name="Sals_OT_Allows" localSheetId="6">#REF!</definedName>
    <definedName name="Sals_OT_Allows" localSheetId="5">#REF!</definedName>
    <definedName name="Sals_OT_Allows" localSheetId="9">#REF!</definedName>
    <definedName name="Sals_OT_Allows">#REF!</definedName>
    <definedName name="sASa" localSheetId="1" hidden="1">{#N/A,#N/A,FALSE,"3";#N/A,#N/A,FALSE,"5";#N/A,#N/A,FALSE,"6";#N/A,#N/A,FALSE,"8";#N/A,#N/A,FALSE,"10";#N/A,#N/A,FALSE,"13";#N/A,#N/A,FALSE,"14";#N/A,#N/A,FALSE,"15";#N/A,#N/A,FALSE,"16"}</definedName>
    <definedName name="sASa" localSheetId="6" hidden="1">{#N/A,#N/A,FALSE,"3";#N/A,#N/A,FALSE,"5";#N/A,#N/A,FALSE,"6";#N/A,#N/A,FALSE,"8";#N/A,#N/A,FALSE,"10";#N/A,#N/A,FALSE,"13";#N/A,#N/A,FALSE,"14";#N/A,#N/A,FALSE,"15";#N/A,#N/A,FALSE,"16"}</definedName>
    <definedName name="sASa" localSheetId="5" hidden="1">{#N/A,#N/A,FALSE,"3";#N/A,#N/A,FALSE,"5";#N/A,#N/A,FALSE,"6";#N/A,#N/A,FALSE,"8";#N/A,#N/A,FALSE,"10";#N/A,#N/A,FALSE,"13";#N/A,#N/A,FALSE,"14";#N/A,#N/A,FALSE,"15";#N/A,#N/A,FALSE,"16"}</definedName>
    <definedName name="sASa" hidden="1">{#N/A,#N/A,FALSE,"3";#N/A,#N/A,FALSE,"5";#N/A,#N/A,FALSE,"6";#N/A,#N/A,FALSE,"8";#N/A,#N/A,FALSE,"10";#N/A,#N/A,FALSE,"13";#N/A,#N/A,FALSE,"14";#N/A,#N/A,FALSE,"15";#N/A,#N/A,FALSE,"16"}</definedName>
    <definedName name="scasc" localSheetId="1" hidden="1">{#N/A,#N/A,FALSE,"3";#N/A,#N/A,FALSE,"5";#N/A,#N/A,FALSE,"6";#N/A,#N/A,FALSE,"8";#N/A,#N/A,FALSE,"10";#N/A,#N/A,FALSE,"13";#N/A,#N/A,FALSE,"14";#N/A,#N/A,FALSE,"15";#N/A,#N/A,FALSE,"16"}</definedName>
    <definedName name="scasc" localSheetId="6" hidden="1">{#N/A,#N/A,FALSE,"3";#N/A,#N/A,FALSE,"5";#N/A,#N/A,FALSE,"6";#N/A,#N/A,FALSE,"8";#N/A,#N/A,FALSE,"10";#N/A,#N/A,FALSE,"13";#N/A,#N/A,FALSE,"14";#N/A,#N/A,FALSE,"15";#N/A,#N/A,FALSE,"16"}</definedName>
    <definedName name="scasc" localSheetId="5" hidden="1">{#N/A,#N/A,FALSE,"3";#N/A,#N/A,FALSE,"5";#N/A,#N/A,FALSE,"6";#N/A,#N/A,FALSE,"8";#N/A,#N/A,FALSE,"10";#N/A,#N/A,FALSE,"13";#N/A,#N/A,FALSE,"14";#N/A,#N/A,FALSE,"15";#N/A,#N/A,FALSE,"16"}</definedName>
    <definedName name="scasc" hidden="1">{#N/A,#N/A,FALSE,"3";#N/A,#N/A,FALSE,"5";#N/A,#N/A,FALSE,"6";#N/A,#N/A,FALSE,"8";#N/A,#N/A,FALSE,"10";#N/A,#N/A,FALSE,"13";#N/A,#N/A,FALSE,"14";#N/A,#N/A,FALSE,"15";#N/A,#N/A,FALSE,"16"}</definedName>
    <definedName name="scsdaf" localSheetId="1" hidden="1">{#N/A,#N/A,FALSE,"3";#N/A,#N/A,FALSE,"5";#N/A,#N/A,FALSE,"6";#N/A,#N/A,FALSE,"8";#N/A,#N/A,FALSE,"10";#N/A,#N/A,FALSE,"13";#N/A,#N/A,FALSE,"14";#N/A,#N/A,FALSE,"15";#N/A,#N/A,FALSE,"16"}</definedName>
    <definedName name="scsdaf" localSheetId="6" hidden="1">{#N/A,#N/A,FALSE,"3";#N/A,#N/A,FALSE,"5";#N/A,#N/A,FALSE,"6";#N/A,#N/A,FALSE,"8";#N/A,#N/A,FALSE,"10";#N/A,#N/A,FALSE,"13";#N/A,#N/A,FALSE,"14";#N/A,#N/A,FALSE,"15";#N/A,#N/A,FALSE,"16"}</definedName>
    <definedName name="scsdaf" localSheetId="5" hidden="1">{#N/A,#N/A,FALSE,"3";#N/A,#N/A,FALSE,"5";#N/A,#N/A,FALSE,"6";#N/A,#N/A,FALSE,"8";#N/A,#N/A,FALSE,"10";#N/A,#N/A,FALSE,"13";#N/A,#N/A,FALSE,"14";#N/A,#N/A,FALSE,"15";#N/A,#N/A,FALSE,"16"}</definedName>
    <definedName name="scsdaf" hidden="1">{#N/A,#N/A,FALSE,"3";#N/A,#N/A,FALSE,"5";#N/A,#N/A,FALSE,"6";#N/A,#N/A,FALSE,"8";#N/A,#N/A,FALSE,"10";#N/A,#N/A,FALSE,"13";#N/A,#N/A,FALSE,"14";#N/A,#N/A,FALSE,"15";#N/A,#N/A,FALSE,"16"}</definedName>
    <definedName name="sdf" localSheetId="1" hidden="1">{#N/A,#N/A,FALSE,"3";#N/A,#N/A,FALSE,"5";#N/A,#N/A,FALSE,"6";#N/A,#N/A,FALSE,"8";#N/A,#N/A,FALSE,"10";#N/A,#N/A,FALSE,"13";#N/A,#N/A,FALSE,"14";#N/A,#N/A,FALSE,"15";#N/A,#N/A,FALSE,"16"}</definedName>
    <definedName name="sdf" localSheetId="6" hidden="1">{#N/A,#N/A,FALSE,"3";#N/A,#N/A,FALSE,"5";#N/A,#N/A,FALSE,"6";#N/A,#N/A,FALSE,"8";#N/A,#N/A,FALSE,"10";#N/A,#N/A,FALSE,"13";#N/A,#N/A,FALSE,"14";#N/A,#N/A,FALSE,"15";#N/A,#N/A,FALSE,"16"}</definedName>
    <definedName name="sdf" localSheetId="5" hidden="1">{#N/A,#N/A,FALSE,"3";#N/A,#N/A,FALSE,"5";#N/A,#N/A,FALSE,"6";#N/A,#N/A,FALSE,"8";#N/A,#N/A,FALSE,"10";#N/A,#N/A,FALSE,"13";#N/A,#N/A,FALSE,"14";#N/A,#N/A,FALSE,"15";#N/A,#N/A,FALSE,"16"}</definedName>
    <definedName name="sdf" hidden="1">{#N/A,#N/A,FALSE,"3";#N/A,#N/A,FALSE,"5";#N/A,#N/A,FALSE,"6";#N/A,#N/A,FALSE,"8";#N/A,#N/A,FALSE,"10";#N/A,#N/A,FALSE,"13";#N/A,#N/A,FALSE,"14";#N/A,#N/A,FALSE,"15";#N/A,#N/A,FALSE,"16"}</definedName>
    <definedName name="sdfgdsg" localSheetId="1" hidden="1">{#N/A,#N/A,FALSE,"3";#N/A,#N/A,FALSE,"5";#N/A,#N/A,FALSE,"6";#N/A,#N/A,FALSE,"8";#N/A,#N/A,FALSE,"10";#N/A,#N/A,FALSE,"13";#N/A,#N/A,FALSE,"14";#N/A,#N/A,FALSE,"15";#N/A,#N/A,FALSE,"16"}</definedName>
    <definedName name="sdfgdsg" localSheetId="6" hidden="1">{#N/A,#N/A,FALSE,"3";#N/A,#N/A,FALSE,"5";#N/A,#N/A,FALSE,"6";#N/A,#N/A,FALSE,"8";#N/A,#N/A,FALSE,"10";#N/A,#N/A,FALSE,"13";#N/A,#N/A,FALSE,"14";#N/A,#N/A,FALSE,"15";#N/A,#N/A,FALSE,"16"}</definedName>
    <definedName name="sdfgdsg" localSheetId="5" hidden="1">{#N/A,#N/A,FALSE,"3";#N/A,#N/A,FALSE,"5";#N/A,#N/A,FALSE,"6";#N/A,#N/A,FALSE,"8";#N/A,#N/A,FALSE,"10";#N/A,#N/A,FALSE,"13";#N/A,#N/A,FALSE,"14";#N/A,#N/A,FALSE,"15";#N/A,#N/A,FALSE,"16"}</definedName>
    <definedName name="sdfgdsg" hidden="1">{#N/A,#N/A,FALSE,"3";#N/A,#N/A,FALSE,"5";#N/A,#N/A,FALSE,"6";#N/A,#N/A,FALSE,"8";#N/A,#N/A,FALSE,"10";#N/A,#N/A,FALSE,"13";#N/A,#N/A,FALSE,"14";#N/A,#N/A,FALSE,"15";#N/A,#N/A,FALSE,"16"}</definedName>
    <definedName name="sdfs" localSheetId="1" hidden="1">{#N/A,#N/A,FALSE,"3";#N/A,#N/A,FALSE,"5";#N/A,#N/A,FALSE,"6";#N/A,#N/A,FALSE,"8";#N/A,#N/A,FALSE,"10";#N/A,#N/A,FALSE,"13";#N/A,#N/A,FALSE,"14";#N/A,#N/A,FALSE,"15";#N/A,#N/A,FALSE,"16"}</definedName>
    <definedName name="sdfs" localSheetId="6" hidden="1">{#N/A,#N/A,FALSE,"3";#N/A,#N/A,FALSE,"5";#N/A,#N/A,FALSE,"6";#N/A,#N/A,FALSE,"8";#N/A,#N/A,FALSE,"10";#N/A,#N/A,FALSE,"13";#N/A,#N/A,FALSE,"14";#N/A,#N/A,FALSE,"15";#N/A,#N/A,FALSE,"16"}</definedName>
    <definedName name="sdfs" localSheetId="5" hidden="1">{#N/A,#N/A,FALSE,"3";#N/A,#N/A,FALSE,"5";#N/A,#N/A,FALSE,"6";#N/A,#N/A,FALSE,"8";#N/A,#N/A,FALSE,"10";#N/A,#N/A,FALSE,"13";#N/A,#N/A,FALSE,"14";#N/A,#N/A,FALSE,"15";#N/A,#N/A,FALSE,"16"}</definedName>
    <definedName name="sdfs" hidden="1">{#N/A,#N/A,FALSE,"3";#N/A,#N/A,FALSE,"5";#N/A,#N/A,FALSE,"6";#N/A,#N/A,FALSE,"8";#N/A,#N/A,FALSE,"10";#N/A,#N/A,FALSE,"13";#N/A,#N/A,FALSE,"14";#N/A,#N/A,FALSE,"15";#N/A,#N/A,FALSE,"16"}</definedName>
    <definedName name="sdsad" localSheetId="1" hidden="1">{#N/A,#N/A,FALSE,"3";#N/A,#N/A,FALSE,"5";#N/A,#N/A,FALSE,"6";#N/A,#N/A,FALSE,"8";#N/A,#N/A,FALSE,"10";#N/A,#N/A,FALSE,"13";#N/A,#N/A,FALSE,"14";#N/A,#N/A,FALSE,"15";#N/A,#N/A,FALSE,"16"}</definedName>
    <definedName name="sdsad" localSheetId="6" hidden="1">{#N/A,#N/A,FALSE,"3";#N/A,#N/A,FALSE,"5";#N/A,#N/A,FALSE,"6";#N/A,#N/A,FALSE,"8";#N/A,#N/A,FALSE,"10";#N/A,#N/A,FALSE,"13";#N/A,#N/A,FALSE,"14";#N/A,#N/A,FALSE,"15";#N/A,#N/A,FALSE,"16"}</definedName>
    <definedName name="sdsad" localSheetId="5" hidden="1">{#N/A,#N/A,FALSE,"3";#N/A,#N/A,FALSE,"5";#N/A,#N/A,FALSE,"6";#N/A,#N/A,FALSE,"8";#N/A,#N/A,FALSE,"10";#N/A,#N/A,FALSE,"13";#N/A,#N/A,FALSE,"14";#N/A,#N/A,FALSE,"15";#N/A,#N/A,FALSE,"16"}</definedName>
    <definedName name="sdsad" hidden="1">{#N/A,#N/A,FALSE,"3";#N/A,#N/A,FALSE,"5";#N/A,#N/A,FALSE,"6";#N/A,#N/A,FALSE,"8";#N/A,#N/A,FALSE,"10";#N/A,#N/A,FALSE,"13";#N/A,#N/A,FALSE,"14";#N/A,#N/A,FALSE,"15";#N/A,#N/A,FALSE,"16"}</definedName>
    <definedName name="seat" localSheetId="7">#REF!</definedName>
    <definedName name="seat" localSheetId="8">#REF!</definedName>
    <definedName name="seat" localSheetId="3">#REF!</definedName>
    <definedName name="seat" localSheetId="6">#REF!</definedName>
    <definedName name="seat" localSheetId="5">#REF!</definedName>
    <definedName name="seat" localSheetId="9">#REF!</definedName>
    <definedName name="seat">#REF!</definedName>
    <definedName name="seat1" localSheetId="7">#REF!</definedName>
    <definedName name="seat1" localSheetId="8">#REF!</definedName>
    <definedName name="seat1" localSheetId="3">#REF!</definedName>
    <definedName name="seat1" localSheetId="6">#REF!</definedName>
    <definedName name="seat1" localSheetId="5">#REF!</definedName>
    <definedName name="seat1" localSheetId="9">#REF!</definedName>
    <definedName name="seat1">#REF!</definedName>
    <definedName name="seat2" localSheetId="7">#REF!</definedName>
    <definedName name="seat2" localSheetId="8">#REF!</definedName>
    <definedName name="seat2" localSheetId="3">#REF!</definedName>
    <definedName name="seat2" localSheetId="6">#REF!</definedName>
    <definedName name="seat2" localSheetId="5">#REF!</definedName>
    <definedName name="seat2" localSheetId="9">#REF!</definedName>
    <definedName name="seat2">#REF!</definedName>
    <definedName name="sfaf" localSheetId="1" hidden="1">{#N/A,#N/A,FALSE,"3";#N/A,#N/A,FALSE,"5";#N/A,#N/A,FALSE,"6";#N/A,#N/A,FALSE,"8";#N/A,#N/A,FALSE,"10";#N/A,#N/A,FALSE,"13";#N/A,#N/A,FALSE,"14";#N/A,#N/A,FALSE,"15";#N/A,#N/A,FALSE,"16"}</definedName>
    <definedName name="sfaf" localSheetId="6" hidden="1">{#N/A,#N/A,FALSE,"3";#N/A,#N/A,FALSE,"5";#N/A,#N/A,FALSE,"6";#N/A,#N/A,FALSE,"8";#N/A,#N/A,FALSE,"10";#N/A,#N/A,FALSE,"13";#N/A,#N/A,FALSE,"14";#N/A,#N/A,FALSE,"15";#N/A,#N/A,FALSE,"16"}</definedName>
    <definedName name="sfaf" localSheetId="5" hidden="1">{#N/A,#N/A,FALSE,"3";#N/A,#N/A,FALSE,"5";#N/A,#N/A,FALSE,"6";#N/A,#N/A,FALSE,"8";#N/A,#N/A,FALSE,"10";#N/A,#N/A,FALSE,"13";#N/A,#N/A,FALSE,"14";#N/A,#N/A,FALSE,"15";#N/A,#N/A,FALSE,"16"}</definedName>
    <definedName name="sfaf" hidden="1">{#N/A,#N/A,FALSE,"3";#N/A,#N/A,FALSE,"5";#N/A,#N/A,FALSE,"6";#N/A,#N/A,FALSE,"8";#N/A,#N/A,FALSE,"10";#N/A,#N/A,FALSE,"13";#N/A,#N/A,FALSE,"14";#N/A,#N/A,FALSE,"15";#N/A,#N/A,FALSE,"16"}</definedName>
    <definedName name="sfsaf" localSheetId="1" hidden="1">{#N/A,#N/A,FALSE,"3";#N/A,#N/A,FALSE,"5";#N/A,#N/A,FALSE,"6";#N/A,#N/A,FALSE,"8";#N/A,#N/A,FALSE,"10";#N/A,#N/A,FALSE,"13";#N/A,#N/A,FALSE,"14";#N/A,#N/A,FALSE,"15";#N/A,#N/A,FALSE,"16"}</definedName>
    <definedName name="sfsaf" localSheetId="6" hidden="1">{#N/A,#N/A,FALSE,"3";#N/A,#N/A,FALSE,"5";#N/A,#N/A,FALSE,"6";#N/A,#N/A,FALSE,"8";#N/A,#N/A,FALSE,"10";#N/A,#N/A,FALSE,"13";#N/A,#N/A,FALSE,"14";#N/A,#N/A,FALSE,"15";#N/A,#N/A,FALSE,"16"}</definedName>
    <definedName name="sfsaf" localSheetId="5" hidden="1">{#N/A,#N/A,FALSE,"3";#N/A,#N/A,FALSE,"5";#N/A,#N/A,FALSE,"6";#N/A,#N/A,FALSE,"8";#N/A,#N/A,FALSE,"10";#N/A,#N/A,FALSE,"13";#N/A,#N/A,FALSE,"14";#N/A,#N/A,FALSE,"15";#N/A,#N/A,FALSE,"16"}</definedName>
    <definedName name="sfsaf" hidden="1">{#N/A,#N/A,FALSE,"3";#N/A,#N/A,FALSE,"5";#N/A,#N/A,FALSE,"6";#N/A,#N/A,FALSE,"8";#N/A,#N/A,FALSE,"10";#N/A,#N/A,FALSE,"13";#N/A,#N/A,FALSE,"14";#N/A,#N/A,FALSE,"15";#N/A,#N/A,FALSE,"16"}</definedName>
    <definedName name="sfsf" localSheetId="1" hidden="1">{#N/A,#N/A,FALSE,"3";#N/A,#N/A,FALSE,"5";#N/A,#N/A,FALSE,"6";#N/A,#N/A,FALSE,"8";#N/A,#N/A,FALSE,"10";#N/A,#N/A,FALSE,"13";#N/A,#N/A,FALSE,"14";#N/A,#N/A,FALSE,"15";#N/A,#N/A,FALSE,"16"}</definedName>
    <definedName name="sfsf" localSheetId="6" hidden="1">{#N/A,#N/A,FALSE,"3";#N/A,#N/A,FALSE,"5";#N/A,#N/A,FALSE,"6";#N/A,#N/A,FALSE,"8";#N/A,#N/A,FALSE,"10";#N/A,#N/A,FALSE,"13";#N/A,#N/A,FALSE,"14";#N/A,#N/A,FALSE,"15";#N/A,#N/A,FALSE,"16"}</definedName>
    <definedName name="sfsf" localSheetId="5" hidden="1">{#N/A,#N/A,FALSE,"3";#N/A,#N/A,FALSE,"5";#N/A,#N/A,FALSE,"6";#N/A,#N/A,FALSE,"8";#N/A,#N/A,FALSE,"10";#N/A,#N/A,FALSE,"13";#N/A,#N/A,FALSE,"14";#N/A,#N/A,FALSE,"15";#N/A,#N/A,FALSE,"16"}</definedName>
    <definedName name="sfsf" hidden="1">{#N/A,#N/A,FALSE,"3";#N/A,#N/A,FALSE,"5";#N/A,#N/A,FALSE,"6";#N/A,#N/A,FALSE,"8";#N/A,#N/A,FALSE,"10";#N/A,#N/A,FALSE,"13";#N/A,#N/A,FALSE,"14";#N/A,#N/A,FALSE,"15";#N/A,#N/A,FALSE,"16"}</definedName>
    <definedName name="shou200309" localSheetId="7">#REF!</definedName>
    <definedName name="shou200309" localSheetId="8">#REF!</definedName>
    <definedName name="shou200309" localSheetId="3">#REF!</definedName>
    <definedName name="shou200309" localSheetId="6">#REF!</definedName>
    <definedName name="shou200309" localSheetId="5">#REF!</definedName>
    <definedName name="shou200309" localSheetId="9">#REF!</definedName>
    <definedName name="shou200309">#REF!</definedName>
    <definedName name="so" localSheetId="1" hidden="1">{#N/A,#N/A,FALSE,"Aging Summary";#N/A,#N/A,FALSE,"Ratio Analysis";#N/A,#N/A,FALSE,"Test 120 Day Accts";#N/A,#N/A,FALSE,"Tickmarks"}</definedName>
    <definedName name="so" localSheetId="6" hidden="1">{#N/A,#N/A,FALSE,"Aging Summary";#N/A,#N/A,FALSE,"Ratio Analysis";#N/A,#N/A,FALSE,"Test 120 Day Accts";#N/A,#N/A,FALSE,"Tickmarks"}</definedName>
    <definedName name="so" localSheetId="5" hidden="1">{#N/A,#N/A,FALSE,"Aging Summary";#N/A,#N/A,FALSE,"Ratio Analysis";#N/A,#N/A,FALSE,"Test 120 Day Accts";#N/A,#N/A,FALSE,"Tickmarks"}</definedName>
    <definedName name="so" hidden="1">{#N/A,#N/A,FALSE,"Aging Summary";#N/A,#N/A,FALSE,"Ratio Analysis";#N/A,#N/A,FALSE,"Test 120 Day Accts";#N/A,#N/A,FALSE,"Tickmarks"}</definedName>
    <definedName name="T" localSheetId="7">#REF!</definedName>
    <definedName name="T" localSheetId="8">#REF!</definedName>
    <definedName name="T" localSheetId="3">#REF!</definedName>
    <definedName name="T" localSheetId="6">#REF!</definedName>
    <definedName name="T" localSheetId="5">#REF!</definedName>
    <definedName name="T" localSheetId="9">#REF!</definedName>
    <definedName name="T">#REF!</definedName>
    <definedName name="TextRefCopyRangeCount" hidden="1">3</definedName>
    <definedName name="tg" localSheetId="7">#REF!</definedName>
    <definedName name="tg" localSheetId="8">#REF!</definedName>
    <definedName name="tg" localSheetId="3">#REF!</definedName>
    <definedName name="tg" localSheetId="6">#REF!</definedName>
    <definedName name="tg" localSheetId="5">#REF!</definedName>
    <definedName name="tg" localSheetId="9">#REF!</definedName>
    <definedName name="tg">#REF!</definedName>
    <definedName name="toto" localSheetId="1" hidden="1">{#N/A,#N/A,FALSE,"3";#N/A,#N/A,FALSE,"5";#N/A,#N/A,FALSE,"6";#N/A,#N/A,FALSE,"8";#N/A,#N/A,FALSE,"10";#N/A,#N/A,FALSE,"13";#N/A,#N/A,FALSE,"14";#N/A,#N/A,FALSE,"15";#N/A,#N/A,FALSE,"16"}</definedName>
    <definedName name="toto" localSheetId="6" hidden="1">{#N/A,#N/A,FALSE,"3";#N/A,#N/A,FALSE,"5";#N/A,#N/A,FALSE,"6";#N/A,#N/A,FALSE,"8";#N/A,#N/A,FALSE,"10";#N/A,#N/A,FALSE,"13";#N/A,#N/A,FALSE,"14";#N/A,#N/A,FALSE,"15";#N/A,#N/A,FALSE,"16"}</definedName>
    <definedName name="toto" localSheetId="5" hidden="1">{#N/A,#N/A,FALSE,"3";#N/A,#N/A,FALSE,"5";#N/A,#N/A,FALSE,"6";#N/A,#N/A,FALSE,"8";#N/A,#N/A,FALSE,"10";#N/A,#N/A,FALSE,"13";#N/A,#N/A,FALSE,"14";#N/A,#N/A,FALSE,"15";#N/A,#N/A,FALSE,"16"}</definedName>
    <definedName name="toto" hidden="1">{#N/A,#N/A,FALSE,"3";#N/A,#N/A,FALSE,"5";#N/A,#N/A,FALSE,"6";#N/A,#N/A,FALSE,"8";#N/A,#N/A,FALSE,"10";#N/A,#N/A,FALSE,"13";#N/A,#N/A,FALSE,"14";#N/A,#N/A,FALSE,"15";#N/A,#N/A,FALSE,"16"}</definedName>
    <definedName name="toto2" localSheetId="1" hidden="1">{#N/A,#N/A,FALSE,"3";#N/A,#N/A,FALSE,"5";#N/A,#N/A,FALSE,"6";#N/A,#N/A,FALSE,"8";#N/A,#N/A,FALSE,"10";#N/A,#N/A,FALSE,"13";#N/A,#N/A,FALSE,"14";#N/A,#N/A,FALSE,"15";#N/A,#N/A,FALSE,"16"}</definedName>
    <definedName name="toto2" localSheetId="6" hidden="1">{#N/A,#N/A,FALSE,"3";#N/A,#N/A,FALSE,"5";#N/A,#N/A,FALSE,"6";#N/A,#N/A,FALSE,"8";#N/A,#N/A,FALSE,"10";#N/A,#N/A,FALSE,"13";#N/A,#N/A,FALSE,"14";#N/A,#N/A,FALSE,"15";#N/A,#N/A,FALSE,"16"}</definedName>
    <definedName name="toto2" localSheetId="5" hidden="1">{#N/A,#N/A,FALSE,"3";#N/A,#N/A,FALSE,"5";#N/A,#N/A,FALSE,"6";#N/A,#N/A,FALSE,"8";#N/A,#N/A,FALSE,"10";#N/A,#N/A,FALSE,"13";#N/A,#N/A,FALSE,"14";#N/A,#N/A,FALSE,"15";#N/A,#N/A,FALSE,"16"}</definedName>
    <definedName name="toto2" hidden="1">{#N/A,#N/A,FALSE,"3";#N/A,#N/A,FALSE,"5";#N/A,#N/A,FALSE,"6";#N/A,#N/A,FALSE,"8";#N/A,#N/A,FALSE,"10";#N/A,#N/A,FALSE,"13";#N/A,#N/A,FALSE,"14";#N/A,#N/A,FALSE,"15";#N/A,#N/A,FALSE,"16"}</definedName>
    <definedName name="tototo2" localSheetId="1" hidden="1">{#N/A,#N/A,FALSE,"3";#N/A,#N/A,FALSE,"5";#N/A,#N/A,FALSE,"6";#N/A,#N/A,FALSE,"8";#N/A,#N/A,FALSE,"10";#N/A,#N/A,FALSE,"13";#N/A,#N/A,FALSE,"14";#N/A,#N/A,FALSE,"15";#N/A,#N/A,FALSE,"16"}</definedName>
    <definedName name="tototo2" localSheetId="6" hidden="1">{#N/A,#N/A,FALSE,"3";#N/A,#N/A,FALSE,"5";#N/A,#N/A,FALSE,"6";#N/A,#N/A,FALSE,"8";#N/A,#N/A,FALSE,"10";#N/A,#N/A,FALSE,"13";#N/A,#N/A,FALSE,"14";#N/A,#N/A,FALSE,"15";#N/A,#N/A,FALSE,"16"}</definedName>
    <definedName name="tototo2" localSheetId="5" hidden="1">{#N/A,#N/A,FALSE,"3";#N/A,#N/A,FALSE,"5";#N/A,#N/A,FALSE,"6";#N/A,#N/A,FALSE,"8";#N/A,#N/A,FALSE,"10";#N/A,#N/A,FALSE,"13";#N/A,#N/A,FALSE,"14";#N/A,#N/A,FALSE,"15";#N/A,#N/A,FALSE,"16"}</definedName>
    <definedName name="tototo2" hidden="1">{#N/A,#N/A,FALSE,"3";#N/A,#N/A,FALSE,"5";#N/A,#N/A,FALSE,"6";#N/A,#N/A,FALSE,"8";#N/A,#N/A,FALSE,"10";#N/A,#N/A,FALSE,"13";#N/A,#N/A,FALSE,"14";#N/A,#N/A,FALSE,"15";#N/A,#N/A,FALSE,"16"}</definedName>
    <definedName name="tr">[1]SS2!$A$1:$C$40</definedName>
    <definedName name="trurtu" localSheetId="1" hidden="1">{#N/A,#N/A,FALSE,"3";#N/A,#N/A,FALSE,"5";#N/A,#N/A,FALSE,"6";#N/A,#N/A,FALSE,"8";#N/A,#N/A,FALSE,"10";#N/A,#N/A,FALSE,"13";#N/A,#N/A,FALSE,"14";#N/A,#N/A,FALSE,"15";#N/A,#N/A,FALSE,"16"}</definedName>
    <definedName name="trurtu" localSheetId="6" hidden="1">{#N/A,#N/A,FALSE,"3";#N/A,#N/A,FALSE,"5";#N/A,#N/A,FALSE,"6";#N/A,#N/A,FALSE,"8";#N/A,#N/A,FALSE,"10";#N/A,#N/A,FALSE,"13";#N/A,#N/A,FALSE,"14";#N/A,#N/A,FALSE,"15";#N/A,#N/A,FALSE,"16"}</definedName>
    <definedName name="trurtu" localSheetId="5" hidden="1">{#N/A,#N/A,FALSE,"3";#N/A,#N/A,FALSE,"5";#N/A,#N/A,FALSE,"6";#N/A,#N/A,FALSE,"8";#N/A,#N/A,FALSE,"10";#N/A,#N/A,FALSE,"13";#N/A,#N/A,FALSE,"14";#N/A,#N/A,FALSE,"15";#N/A,#N/A,FALSE,"16"}</definedName>
    <definedName name="trurtu" hidden="1">{#N/A,#N/A,FALSE,"3";#N/A,#N/A,FALSE,"5";#N/A,#N/A,FALSE,"6";#N/A,#N/A,FALSE,"8";#N/A,#N/A,FALSE,"10";#N/A,#N/A,FALSE,"13";#N/A,#N/A,FALSE,"14";#N/A,#N/A,FALSE,"15";#N/A,#N/A,FALSE,"16"}</definedName>
    <definedName name="trurturturt" localSheetId="1" hidden="1">{#N/A,#N/A,FALSE,"3";#N/A,#N/A,FALSE,"5";#N/A,#N/A,FALSE,"6";#N/A,#N/A,FALSE,"8";#N/A,#N/A,FALSE,"10";#N/A,#N/A,FALSE,"13";#N/A,#N/A,FALSE,"14";#N/A,#N/A,FALSE,"15";#N/A,#N/A,FALSE,"16"}</definedName>
    <definedName name="trurturturt" localSheetId="6" hidden="1">{#N/A,#N/A,FALSE,"3";#N/A,#N/A,FALSE,"5";#N/A,#N/A,FALSE,"6";#N/A,#N/A,FALSE,"8";#N/A,#N/A,FALSE,"10";#N/A,#N/A,FALSE,"13";#N/A,#N/A,FALSE,"14";#N/A,#N/A,FALSE,"15";#N/A,#N/A,FALSE,"16"}</definedName>
    <definedName name="trurturturt" localSheetId="5" hidden="1">{#N/A,#N/A,FALSE,"3";#N/A,#N/A,FALSE,"5";#N/A,#N/A,FALSE,"6";#N/A,#N/A,FALSE,"8";#N/A,#N/A,FALSE,"10";#N/A,#N/A,FALSE,"13";#N/A,#N/A,FALSE,"14";#N/A,#N/A,FALSE,"15";#N/A,#N/A,FALSE,"16"}</definedName>
    <definedName name="trurturturt" hidden="1">{#N/A,#N/A,FALSE,"3";#N/A,#N/A,FALSE,"5";#N/A,#N/A,FALSE,"6";#N/A,#N/A,FALSE,"8";#N/A,#N/A,FALSE,"10";#N/A,#N/A,FALSE,"13";#N/A,#N/A,FALSE,"14";#N/A,#N/A,FALSE,"15";#N/A,#N/A,FALSE,"16"}</definedName>
    <definedName name="trurtutru" localSheetId="1" hidden="1">{#N/A,#N/A,FALSE,"3";#N/A,#N/A,FALSE,"5";#N/A,#N/A,FALSE,"6";#N/A,#N/A,FALSE,"8";#N/A,#N/A,FALSE,"10";#N/A,#N/A,FALSE,"13";#N/A,#N/A,FALSE,"14";#N/A,#N/A,FALSE,"15";#N/A,#N/A,FALSE,"16"}</definedName>
    <definedName name="trurtutru" localSheetId="6" hidden="1">{#N/A,#N/A,FALSE,"3";#N/A,#N/A,FALSE,"5";#N/A,#N/A,FALSE,"6";#N/A,#N/A,FALSE,"8";#N/A,#N/A,FALSE,"10";#N/A,#N/A,FALSE,"13";#N/A,#N/A,FALSE,"14";#N/A,#N/A,FALSE,"15";#N/A,#N/A,FALSE,"16"}</definedName>
    <definedName name="trurtutru" localSheetId="5" hidden="1">{#N/A,#N/A,FALSE,"3";#N/A,#N/A,FALSE,"5";#N/A,#N/A,FALSE,"6";#N/A,#N/A,FALSE,"8";#N/A,#N/A,FALSE,"10";#N/A,#N/A,FALSE,"13";#N/A,#N/A,FALSE,"14";#N/A,#N/A,FALSE,"15";#N/A,#N/A,FALSE,"16"}</definedName>
    <definedName name="trurtutru" hidden="1">{#N/A,#N/A,FALSE,"3";#N/A,#N/A,FALSE,"5";#N/A,#N/A,FALSE,"6";#N/A,#N/A,FALSE,"8";#N/A,#N/A,FALSE,"10";#N/A,#N/A,FALSE,"13";#N/A,#N/A,FALSE,"14";#N/A,#N/A,FALSE,"15";#N/A,#N/A,FALSE,"16"}</definedName>
    <definedName name="trutrturt" localSheetId="1" hidden="1">{#N/A,#N/A,FALSE,"3";#N/A,#N/A,FALSE,"5";#N/A,#N/A,FALSE,"6";#N/A,#N/A,FALSE,"8";#N/A,#N/A,FALSE,"10";#N/A,#N/A,FALSE,"13";#N/A,#N/A,FALSE,"14";#N/A,#N/A,FALSE,"15";#N/A,#N/A,FALSE,"16"}</definedName>
    <definedName name="trutrturt" localSheetId="6" hidden="1">{#N/A,#N/A,FALSE,"3";#N/A,#N/A,FALSE,"5";#N/A,#N/A,FALSE,"6";#N/A,#N/A,FALSE,"8";#N/A,#N/A,FALSE,"10";#N/A,#N/A,FALSE,"13";#N/A,#N/A,FALSE,"14";#N/A,#N/A,FALSE,"15";#N/A,#N/A,FALSE,"16"}</definedName>
    <definedName name="trutrturt" localSheetId="5" hidden="1">{#N/A,#N/A,FALSE,"3";#N/A,#N/A,FALSE,"5";#N/A,#N/A,FALSE,"6";#N/A,#N/A,FALSE,"8";#N/A,#N/A,FALSE,"10";#N/A,#N/A,FALSE,"13";#N/A,#N/A,FALSE,"14";#N/A,#N/A,FALSE,"15";#N/A,#N/A,FALSE,"16"}</definedName>
    <definedName name="trutrturt" hidden="1">{#N/A,#N/A,FALSE,"3";#N/A,#N/A,FALSE,"5";#N/A,#N/A,FALSE,"6";#N/A,#N/A,FALSE,"8";#N/A,#N/A,FALSE,"10";#N/A,#N/A,FALSE,"13";#N/A,#N/A,FALSE,"14";#N/A,#N/A,FALSE,"15";#N/A,#N/A,FALSE,"16"}</definedName>
    <definedName name="tt" localSheetId="1" hidden="1">{#N/A,#N/A,FALSE,"3";#N/A,#N/A,FALSE,"5";#N/A,#N/A,FALSE,"6";#N/A,#N/A,FALSE,"8";#N/A,#N/A,FALSE,"10";#N/A,#N/A,FALSE,"13";#N/A,#N/A,FALSE,"14";#N/A,#N/A,FALSE,"15";#N/A,#N/A,FALSE,"16"}</definedName>
    <definedName name="tt" localSheetId="6" hidden="1">{#N/A,#N/A,FALSE,"3";#N/A,#N/A,FALSE,"5";#N/A,#N/A,FALSE,"6";#N/A,#N/A,FALSE,"8";#N/A,#N/A,FALSE,"10";#N/A,#N/A,FALSE,"13";#N/A,#N/A,FALSE,"14";#N/A,#N/A,FALSE,"15";#N/A,#N/A,FALSE,"16"}</definedName>
    <definedName name="tt" localSheetId="5" hidden="1">{#N/A,#N/A,FALSE,"3";#N/A,#N/A,FALSE,"5";#N/A,#N/A,FALSE,"6";#N/A,#N/A,FALSE,"8";#N/A,#N/A,FALSE,"10";#N/A,#N/A,FALSE,"13";#N/A,#N/A,FALSE,"14";#N/A,#N/A,FALSE,"15";#N/A,#N/A,FALSE,"16"}</definedName>
    <definedName name="tt" hidden="1">{#N/A,#N/A,FALSE,"3";#N/A,#N/A,FALSE,"5";#N/A,#N/A,FALSE,"6";#N/A,#N/A,FALSE,"8";#N/A,#N/A,FALSE,"10";#N/A,#N/A,FALSE,"13";#N/A,#N/A,FALSE,"14";#N/A,#N/A,FALSE,"15";#N/A,#N/A,FALSE,"16"}</definedName>
    <definedName name="ttt" localSheetId="1" hidden="1">{#N/A,#N/A,FALSE,"3";#N/A,#N/A,FALSE,"5";#N/A,#N/A,FALSE,"6";#N/A,#N/A,FALSE,"8";#N/A,#N/A,FALSE,"10";#N/A,#N/A,FALSE,"13";#N/A,#N/A,FALSE,"14";#N/A,#N/A,FALSE,"15";#N/A,#N/A,FALSE,"16"}</definedName>
    <definedName name="ttt" localSheetId="6" hidden="1">{#N/A,#N/A,FALSE,"3";#N/A,#N/A,FALSE,"5";#N/A,#N/A,FALSE,"6";#N/A,#N/A,FALSE,"8";#N/A,#N/A,FALSE,"10";#N/A,#N/A,FALSE,"13";#N/A,#N/A,FALSE,"14";#N/A,#N/A,FALSE,"15";#N/A,#N/A,FALSE,"16"}</definedName>
    <definedName name="ttt" localSheetId="5" hidden="1">{#N/A,#N/A,FALSE,"3";#N/A,#N/A,FALSE,"5";#N/A,#N/A,FALSE,"6";#N/A,#N/A,FALSE,"8";#N/A,#N/A,FALSE,"10";#N/A,#N/A,FALSE,"13";#N/A,#N/A,FALSE,"14";#N/A,#N/A,FALSE,"15";#N/A,#N/A,FALSE,"16"}</definedName>
    <definedName name="ttt" hidden="1">{#N/A,#N/A,FALSE,"3";#N/A,#N/A,FALSE,"5";#N/A,#N/A,FALSE,"6";#N/A,#N/A,FALSE,"8";#N/A,#N/A,FALSE,"10";#N/A,#N/A,FALSE,"13";#N/A,#N/A,FALSE,"14";#N/A,#N/A,FALSE,"15";#N/A,#N/A,FALSE,"16"}</definedName>
    <definedName name="ttttt" localSheetId="1" hidden="1">{#N/A,#N/A,FALSE,"3";#N/A,#N/A,FALSE,"5";#N/A,#N/A,FALSE,"6";#N/A,#N/A,FALSE,"8";#N/A,#N/A,FALSE,"10";#N/A,#N/A,FALSE,"13";#N/A,#N/A,FALSE,"14";#N/A,#N/A,FALSE,"15";#N/A,#N/A,FALSE,"16"}</definedName>
    <definedName name="ttttt" localSheetId="6" hidden="1">{#N/A,#N/A,FALSE,"3";#N/A,#N/A,FALSE,"5";#N/A,#N/A,FALSE,"6";#N/A,#N/A,FALSE,"8";#N/A,#N/A,FALSE,"10";#N/A,#N/A,FALSE,"13";#N/A,#N/A,FALSE,"14";#N/A,#N/A,FALSE,"15";#N/A,#N/A,FALSE,"16"}</definedName>
    <definedName name="ttttt" localSheetId="5" hidden="1">{#N/A,#N/A,FALSE,"3";#N/A,#N/A,FALSE,"5";#N/A,#N/A,FALSE,"6";#N/A,#N/A,FALSE,"8";#N/A,#N/A,FALSE,"10";#N/A,#N/A,FALSE,"13";#N/A,#N/A,FALSE,"14";#N/A,#N/A,FALSE,"15";#N/A,#N/A,FALSE,"16"}</definedName>
    <definedName name="ttttt" hidden="1">{#N/A,#N/A,FALSE,"3";#N/A,#N/A,FALSE,"5";#N/A,#N/A,FALSE,"6";#N/A,#N/A,FALSE,"8";#N/A,#N/A,FALSE,"10";#N/A,#N/A,FALSE,"13";#N/A,#N/A,FALSE,"14";#N/A,#N/A,FALSE,"15";#N/A,#N/A,FALSE,"16"}</definedName>
    <definedName name="tttttttt" localSheetId="1" hidden="1">{#N/A,#N/A,FALSE,"3";#N/A,#N/A,FALSE,"5";#N/A,#N/A,FALSE,"6";#N/A,#N/A,FALSE,"8";#N/A,#N/A,FALSE,"10";#N/A,#N/A,FALSE,"13";#N/A,#N/A,FALSE,"14";#N/A,#N/A,FALSE,"15";#N/A,#N/A,FALSE,"16"}</definedName>
    <definedName name="tttttttt" localSheetId="6" hidden="1">{#N/A,#N/A,FALSE,"3";#N/A,#N/A,FALSE,"5";#N/A,#N/A,FALSE,"6";#N/A,#N/A,FALSE,"8";#N/A,#N/A,FALSE,"10";#N/A,#N/A,FALSE,"13";#N/A,#N/A,FALSE,"14";#N/A,#N/A,FALSE,"15";#N/A,#N/A,FALSE,"16"}</definedName>
    <definedName name="tttttttt" localSheetId="5" hidden="1">{#N/A,#N/A,FALSE,"3";#N/A,#N/A,FALSE,"5";#N/A,#N/A,FALSE,"6";#N/A,#N/A,FALSE,"8";#N/A,#N/A,FALSE,"10";#N/A,#N/A,FALSE,"13";#N/A,#N/A,FALSE,"14";#N/A,#N/A,FALSE,"15";#N/A,#N/A,FALSE,"16"}</definedName>
    <definedName name="tttttttt" hidden="1">{#N/A,#N/A,FALSE,"3";#N/A,#N/A,FALSE,"5";#N/A,#N/A,FALSE,"6";#N/A,#N/A,FALSE,"8";#N/A,#N/A,FALSE,"10";#N/A,#N/A,FALSE,"13";#N/A,#N/A,FALSE,"14";#N/A,#N/A,FALSE,"15";#N/A,#N/A,FALSE,"16"}</definedName>
    <definedName name="turu" localSheetId="1" hidden="1">{#N/A,#N/A,FALSE,"3";#N/A,#N/A,FALSE,"5";#N/A,#N/A,FALSE,"6";#N/A,#N/A,FALSE,"8";#N/A,#N/A,FALSE,"10";#N/A,#N/A,FALSE,"13";#N/A,#N/A,FALSE,"14";#N/A,#N/A,FALSE,"15";#N/A,#N/A,FALSE,"16"}</definedName>
    <definedName name="turu" localSheetId="6" hidden="1">{#N/A,#N/A,FALSE,"3";#N/A,#N/A,FALSE,"5";#N/A,#N/A,FALSE,"6";#N/A,#N/A,FALSE,"8";#N/A,#N/A,FALSE,"10";#N/A,#N/A,FALSE,"13";#N/A,#N/A,FALSE,"14";#N/A,#N/A,FALSE,"15";#N/A,#N/A,FALSE,"16"}</definedName>
    <definedName name="turu" localSheetId="5" hidden="1">{#N/A,#N/A,FALSE,"3";#N/A,#N/A,FALSE,"5";#N/A,#N/A,FALSE,"6";#N/A,#N/A,FALSE,"8";#N/A,#N/A,FALSE,"10";#N/A,#N/A,FALSE,"13";#N/A,#N/A,FALSE,"14";#N/A,#N/A,FALSE,"15";#N/A,#N/A,FALSE,"16"}</definedName>
    <definedName name="turu" hidden="1">{#N/A,#N/A,FALSE,"3";#N/A,#N/A,FALSE,"5";#N/A,#N/A,FALSE,"6";#N/A,#N/A,FALSE,"8";#N/A,#N/A,FALSE,"10";#N/A,#N/A,FALSE,"13";#N/A,#N/A,FALSE,"14";#N/A,#N/A,FALSE,"15";#N/A,#N/A,FALSE,"16"}</definedName>
    <definedName name="tuut" localSheetId="1" hidden="1">{#N/A,#N/A,FALSE,"3";#N/A,#N/A,FALSE,"5";#N/A,#N/A,FALSE,"6";#N/A,#N/A,FALSE,"8";#N/A,#N/A,FALSE,"10";#N/A,#N/A,FALSE,"13";#N/A,#N/A,FALSE,"14";#N/A,#N/A,FALSE,"15";#N/A,#N/A,FALSE,"16"}</definedName>
    <definedName name="tuut" localSheetId="6" hidden="1">{#N/A,#N/A,FALSE,"3";#N/A,#N/A,FALSE,"5";#N/A,#N/A,FALSE,"6";#N/A,#N/A,FALSE,"8";#N/A,#N/A,FALSE,"10";#N/A,#N/A,FALSE,"13";#N/A,#N/A,FALSE,"14";#N/A,#N/A,FALSE,"15";#N/A,#N/A,FALSE,"16"}</definedName>
    <definedName name="tuut" localSheetId="5" hidden="1">{#N/A,#N/A,FALSE,"3";#N/A,#N/A,FALSE,"5";#N/A,#N/A,FALSE,"6";#N/A,#N/A,FALSE,"8";#N/A,#N/A,FALSE,"10";#N/A,#N/A,FALSE,"13";#N/A,#N/A,FALSE,"14";#N/A,#N/A,FALSE,"15";#N/A,#N/A,FALSE,"16"}</definedName>
    <definedName name="tuut" hidden="1">{#N/A,#N/A,FALSE,"3";#N/A,#N/A,FALSE,"5";#N/A,#N/A,FALSE,"6";#N/A,#N/A,FALSE,"8";#N/A,#N/A,FALSE,"10";#N/A,#N/A,FALSE,"13";#N/A,#N/A,FALSE,"14";#N/A,#N/A,FALSE,"15";#N/A,#N/A,FALSE,"16"}</definedName>
    <definedName name="tuytu" localSheetId="1" hidden="1">{#N/A,#N/A,FALSE,"3";#N/A,#N/A,FALSE,"5";#N/A,#N/A,FALSE,"6";#N/A,#N/A,FALSE,"8";#N/A,#N/A,FALSE,"10";#N/A,#N/A,FALSE,"13";#N/A,#N/A,FALSE,"14";#N/A,#N/A,FALSE,"15";#N/A,#N/A,FALSE,"16"}</definedName>
    <definedName name="tuytu" localSheetId="6" hidden="1">{#N/A,#N/A,FALSE,"3";#N/A,#N/A,FALSE,"5";#N/A,#N/A,FALSE,"6";#N/A,#N/A,FALSE,"8";#N/A,#N/A,FALSE,"10";#N/A,#N/A,FALSE,"13";#N/A,#N/A,FALSE,"14";#N/A,#N/A,FALSE,"15";#N/A,#N/A,FALSE,"16"}</definedName>
    <definedName name="tuytu" localSheetId="5" hidden="1">{#N/A,#N/A,FALSE,"3";#N/A,#N/A,FALSE,"5";#N/A,#N/A,FALSE,"6";#N/A,#N/A,FALSE,"8";#N/A,#N/A,FALSE,"10";#N/A,#N/A,FALSE,"13";#N/A,#N/A,FALSE,"14";#N/A,#N/A,FALSE,"15";#N/A,#N/A,FALSE,"16"}</definedName>
    <definedName name="tuytu" hidden="1">{#N/A,#N/A,FALSE,"3";#N/A,#N/A,FALSE,"5";#N/A,#N/A,FALSE,"6";#N/A,#N/A,FALSE,"8";#N/A,#N/A,FALSE,"10";#N/A,#N/A,FALSE,"13";#N/A,#N/A,FALSE,"14";#N/A,#N/A,FALSE,"15";#N/A,#N/A,FALSE,"16"}</definedName>
    <definedName name="twregfasd" localSheetId="1" hidden="1">{#N/A,#N/A,FALSE,"3";#N/A,#N/A,FALSE,"5";#N/A,#N/A,FALSE,"6";#N/A,#N/A,FALSE,"8";#N/A,#N/A,FALSE,"10";#N/A,#N/A,FALSE,"13";#N/A,#N/A,FALSE,"14";#N/A,#N/A,FALSE,"15";#N/A,#N/A,FALSE,"16"}</definedName>
    <definedName name="twregfasd" localSheetId="6" hidden="1">{#N/A,#N/A,FALSE,"3";#N/A,#N/A,FALSE,"5";#N/A,#N/A,FALSE,"6";#N/A,#N/A,FALSE,"8";#N/A,#N/A,FALSE,"10";#N/A,#N/A,FALSE,"13";#N/A,#N/A,FALSE,"14";#N/A,#N/A,FALSE,"15";#N/A,#N/A,FALSE,"16"}</definedName>
    <definedName name="twregfasd" localSheetId="5" hidden="1">{#N/A,#N/A,FALSE,"3";#N/A,#N/A,FALSE,"5";#N/A,#N/A,FALSE,"6";#N/A,#N/A,FALSE,"8";#N/A,#N/A,FALSE,"10";#N/A,#N/A,FALSE,"13";#N/A,#N/A,FALSE,"14";#N/A,#N/A,FALSE,"15";#N/A,#N/A,FALSE,"16"}</definedName>
    <definedName name="twregfasd" hidden="1">{#N/A,#N/A,FALSE,"3";#N/A,#N/A,FALSE,"5";#N/A,#N/A,FALSE,"6";#N/A,#N/A,FALSE,"8";#N/A,#N/A,FALSE,"10";#N/A,#N/A,FALSE,"13";#N/A,#N/A,FALSE,"14";#N/A,#N/A,FALSE,"15";#N/A,#N/A,FALSE,"16"}</definedName>
    <definedName name="tyutyutyu" localSheetId="1" hidden="1">{#N/A,#N/A,FALSE,"3";#N/A,#N/A,FALSE,"5";#N/A,#N/A,FALSE,"6";#N/A,#N/A,FALSE,"8";#N/A,#N/A,FALSE,"10";#N/A,#N/A,FALSE,"13";#N/A,#N/A,FALSE,"14";#N/A,#N/A,FALSE,"15";#N/A,#N/A,FALSE,"16"}</definedName>
    <definedName name="tyutyutyu" localSheetId="6" hidden="1">{#N/A,#N/A,FALSE,"3";#N/A,#N/A,FALSE,"5";#N/A,#N/A,FALSE,"6";#N/A,#N/A,FALSE,"8";#N/A,#N/A,FALSE,"10";#N/A,#N/A,FALSE,"13";#N/A,#N/A,FALSE,"14";#N/A,#N/A,FALSE,"15";#N/A,#N/A,FALSE,"16"}</definedName>
    <definedName name="tyutyutyu" localSheetId="5" hidden="1">{#N/A,#N/A,FALSE,"3";#N/A,#N/A,FALSE,"5";#N/A,#N/A,FALSE,"6";#N/A,#N/A,FALSE,"8";#N/A,#N/A,FALSE,"10";#N/A,#N/A,FALSE,"13";#N/A,#N/A,FALSE,"14";#N/A,#N/A,FALSE,"15";#N/A,#N/A,FALSE,"16"}</definedName>
    <definedName name="tyutyutyu" hidden="1">{#N/A,#N/A,FALSE,"3";#N/A,#N/A,FALSE,"5";#N/A,#N/A,FALSE,"6";#N/A,#N/A,FALSE,"8";#N/A,#N/A,FALSE,"10";#N/A,#N/A,FALSE,"13";#N/A,#N/A,FALSE,"14";#N/A,#N/A,FALSE,"15";#N/A,#N/A,FALSE,"16"}</definedName>
    <definedName name="u" localSheetId="1" hidden="1">{#N/A,#N/A,FALSE,"3";#N/A,#N/A,FALSE,"5";#N/A,#N/A,FALSE,"6";#N/A,#N/A,FALSE,"8";#N/A,#N/A,FALSE,"10";#N/A,#N/A,FALSE,"13";#N/A,#N/A,FALSE,"14";#N/A,#N/A,FALSE,"15";#N/A,#N/A,FALSE,"16"}</definedName>
    <definedName name="u" localSheetId="6" hidden="1">{#N/A,#N/A,FALSE,"3";#N/A,#N/A,FALSE,"5";#N/A,#N/A,FALSE,"6";#N/A,#N/A,FALSE,"8";#N/A,#N/A,FALSE,"10";#N/A,#N/A,FALSE,"13";#N/A,#N/A,FALSE,"14";#N/A,#N/A,FALSE,"15";#N/A,#N/A,FALSE,"16"}</definedName>
    <definedName name="u" localSheetId="5" hidden="1">{#N/A,#N/A,FALSE,"3";#N/A,#N/A,FALSE,"5";#N/A,#N/A,FALSE,"6";#N/A,#N/A,FALSE,"8";#N/A,#N/A,FALSE,"10";#N/A,#N/A,FALSE,"13";#N/A,#N/A,FALSE,"14";#N/A,#N/A,FALSE,"15";#N/A,#N/A,FALSE,"16"}</definedName>
    <definedName name="u" hidden="1">{#N/A,#N/A,FALSE,"3";#N/A,#N/A,FALSE,"5";#N/A,#N/A,FALSE,"6";#N/A,#N/A,FALSE,"8";#N/A,#N/A,FALSE,"10";#N/A,#N/A,FALSE,"13";#N/A,#N/A,FALSE,"14";#N/A,#N/A,FALSE,"15";#N/A,#N/A,FALSE,"16"}</definedName>
    <definedName name="ufj" localSheetId="1" hidden="1">{#N/A,#N/A,FALSE,"Aging Summary";#N/A,#N/A,FALSE,"Ratio Analysis";#N/A,#N/A,FALSE,"Test 120 Day Accts";#N/A,#N/A,FALSE,"Tickmarks"}</definedName>
    <definedName name="ufj" localSheetId="6" hidden="1">{#N/A,#N/A,FALSE,"Aging Summary";#N/A,#N/A,FALSE,"Ratio Analysis";#N/A,#N/A,FALSE,"Test 120 Day Accts";#N/A,#N/A,FALSE,"Tickmarks"}</definedName>
    <definedName name="ufj" localSheetId="5" hidden="1">{#N/A,#N/A,FALSE,"Aging Summary";#N/A,#N/A,FALSE,"Ratio Analysis";#N/A,#N/A,FALSE,"Test 120 Day Accts";#N/A,#N/A,FALSE,"Tickmarks"}</definedName>
    <definedName name="ufj" hidden="1">{#N/A,#N/A,FALSE,"Aging Summary";#N/A,#N/A,FALSE,"Ratio Analysis";#N/A,#N/A,FALSE,"Test 120 Day Accts";#N/A,#N/A,FALSE,"Tickmarks"}</definedName>
    <definedName name="ufjma" localSheetId="1" hidden="1">{#N/A,#N/A,FALSE,"Aging Summary";#N/A,#N/A,FALSE,"Ratio Analysis";#N/A,#N/A,FALSE,"Test 120 Day Accts";#N/A,#N/A,FALSE,"Tickmarks"}</definedName>
    <definedName name="ufjma" localSheetId="6" hidden="1">{#N/A,#N/A,FALSE,"Aging Summary";#N/A,#N/A,FALSE,"Ratio Analysis";#N/A,#N/A,FALSE,"Test 120 Day Accts";#N/A,#N/A,FALSE,"Tickmarks"}</definedName>
    <definedName name="ufjma" localSheetId="5" hidden="1">{#N/A,#N/A,FALSE,"Aging Summary";#N/A,#N/A,FALSE,"Ratio Analysis";#N/A,#N/A,FALSE,"Test 120 Day Accts";#N/A,#N/A,FALSE,"Tickmarks"}</definedName>
    <definedName name="ufjma" hidden="1">{#N/A,#N/A,FALSE,"Aging Summary";#N/A,#N/A,FALSE,"Ratio Analysis";#N/A,#N/A,FALSE,"Test 120 Day Accts";#N/A,#N/A,FALSE,"Tickmarks"}</definedName>
    <definedName name="uiluliuliul" localSheetId="1" hidden="1">{#N/A,#N/A,FALSE,"3";#N/A,#N/A,FALSE,"5";#N/A,#N/A,FALSE,"6";#N/A,#N/A,FALSE,"8";#N/A,#N/A,FALSE,"10";#N/A,#N/A,FALSE,"13";#N/A,#N/A,FALSE,"14";#N/A,#N/A,FALSE,"15";#N/A,#N/A,FALSE,"16"}</definedName>
    <definedName name="uiluliuliul" localSheetId="6" hidden="1">{#N/A,#N/A,FALSE,"3";#N/A,#N/A,FALSE,"5";#N/A,#N/A,FALSE,"6";#N/A,#N/A,FALSE,"8";#N/A,#N/A,FALSE,"10";#N/A,#N/A,FALSE,"13";#N/A,#N/A,FALSE,"14";#N/A,#N/A,FALSE,"15";#N/A,#N/A,FALSE,"16"}</definedName>
    <definedName name="uiluliuliul" localSheetId="5" hidden="1">{#N/A,#N/A,FALSE,"3";#N/A,#N/A,FALSE,"5";#N/A,#N/A,FALSE,"6";#N/A,#N/A,FALSE,"8";#N/A,#N/A,FALSE,"10";#N/A,#N/A,FALSE,"13";#N/A,#N/A,FALSE,"14";#N/A,#N/A,FALSE,"15";#N/A,#N/A,FALSE,"16"}</definedName>
    <definedName name="uiluliuliul" hidden="1">{#N/A,#N/A,FALSE,"3";#N/A,#N/A,FALSE,"5";#N/A,#N/A,FALSE,"6";#N/A,#N/A,FALSE,"8";#N/A,#N/A,FALSE,"10";#N/A,#N/A,FALSE,"13";#N/A,#N/A,FALSE,"14";#N/A,#N/A,FALSE,"15";#N/A,#N/A,FALSE,"16"}</definedName>
    <definedName name="uiui" localSheetId="1" hidden="1">{#N/A,#N/A,FALSE,"3";#N/A,#N/A,FALSE,"5";#N/A,#N/A,FALSE,"6";#N/A,#N/A,FALSE,"8";#N/A,#N/A,FALSE,"10";#N/A,#N/A,FALSE,"13";#N/A,#N/A,FALSE,"14";#N/A,#N/A,FALSE,"15";#N/A,#N/A,FALSE,"16"}</definedName>
    <definedName name="uiui" localSheetId="6" hidden="1">{#N/A,#N/A,FALSE,"3";#N/A,#N/A,FALSE,"5";#N/A,#N/A,FALSE,"6";#N/A,#N/A,FALSE,"8";#N/A,#N/A,FALSE,"10";#N/A,#N/A,FALSE,"13";#N/A,#N/A,FALSE,"14";#N/A,#N/A,FALSE,"15";#N/A,#N/A,FALSE,"16"}</definedName>
    <definedName name="uiui" localSheetId="5" hidden="1">{#N/A,#N/A,FALSE,"3";#N/A,#N/A,FALSE,"5";#N/A,#N/A,FALSE,"6";#N/A,#N/A,FALSE,"8";#N/A,#N/A,FALSE,"10";#N/A,#N/A,FALSE,"13";#N/A,#N/A,FALSE,"14";#N/A,#N/A,FALSE,"15";#N/A,#N/A,FALSE,"16"}</definedName>
    <definedName name="uiui" hidden="1">{#N/A,#N/A,FALSE,"3";#N/A,#N/A,FALSE,"5";#N/A,#N/A,FALSE,"6";#N/A,#N/A,FALSE,"8";#N/A,#N/A,FALSE,"10";#N/A,#N/A,FALSE,"13";#N/A,#N/A,FALSE,"14";#N/A,#N/A,FALSE,"15";#N/A,#N/A,FALSE,"16"}</definedName>
    <definedName name="uiuyi" localSheetId="1" hidden="1">{#N/A,#N/A,FALSE,"3";#N/A,#N/A,FALSE,"5";#N/A,#N/A,FALSE,"6";#N/A,#N/A,FALSE,"8";#N/A,#N/A,FALSE,"10";#N/A,#N/A,FALSE,"13";#N/A,#N/A,FALSE,"14";#N/A,#N/A,FALSE,"15";#N/A,#N/A,FALSE,"16"}</definedName>
    <definedName name="uiuyi" localSheetId="6" hidden="1">{#N/A,#N/A,FALSE,"3";#N/A,#N/A,FALSE,"5";#N/A,#N/A,FALSE,"6";#N/A,#N/A,FALSE,"8";#N/A,#N/A,FALSE,"10";#N/A,#N/A,FALSE,"13";#N/A,#N/A,FALSE,"14";#N/A,#N/A,FALSE,"15";#N/A,#N/A,FALSE,"16"}</definedName>
    <definedName name="uiuyi" localSheetId="5" hidden="1">{#N/A,#N/A,FALSE,"3";#N/A,#N/A,FALSE,"5";#N/A,#N/A,FALSE,"6";#N/A,#N/A,FALSE,"8";#N/A,#N/A,FALSE,"10";#N/A,#N/A,FALSE,"13";#N/A,#N/A,FALSE,"14";#N/A,#N/A,FALSE,"15";#N/A,#N/A,FALSE,"16"}</definedName>
    <definedName name="uiuyi" hidden="1">{#N/A,#N/A,FALSE,"3";#N/A,#N/A,FALSE,"5";#N/A,#N/A,FALSE,"6";#N/A,#N/A,FALSE,"8";#N/A,#N/A,FALSE,"10";#N/A,#N/A,FALSE,"13";#N/A,#N/A,FALSE,"14";#N/A,#N/A,FALSE,"15";#N/A,#N/A,FALSE,"16"}</definedName>
    <definedName name="utyu" localSheetId="1" hidden="1">{#N/A,#N/A,FALSE,"3";#N/A,#N/A,FALSE,"5";#N/A,#N/A,FALSE,"6";#N/A,#N/A,FALSE,"8";#N/A,#N/A,FALSE,"10";#N/A,#N/A,FALSE,"13";#N/A,#N/A,FALSE,"14";#N/A,#N/A,FALSE,"15";#N/A,#N/A,FALSE,"16"}</definedName>
    <definedName name="utyu" localSheetId="6" hidden="1">{#N/A,#N/A,FALSE,"3";#N/A,#N/A,FALSE,"5";#N/A,#N/A,FALSE,"6";#N/A,#N/A,FALSE,"8";#N/A,#N/A,FALSE,"10";#N/A,#N/A,FALSE,"13";#N/A,#N/A,FALSE,"14";#N/A,#N/A,FALSE,"15";#N/A,#N/A,FALSE,"16"}</definedName>
    <definedName name="utyu" localSheetId="5" hidden="1">{#N/A,#N/A,FALSE,"3";#N/A,#N/A,FALSE,"5";#N/A,#N/A,FALSE,"6";#N/A,#N/A,FALSE,"8";#N/A,#N/A,FALSE,"10";#N/A,#N/A,FALSE,"13";#N/A,#N/A,FALSE,"14";#N/A,#N/A,FALSE,"15";#N/A,#N/A,FALSE,"16"}</definedName>
    <definedName name="utyu" hidden="1">{#N/A,#N/A,FALSE,"3";#N/A,#N/A,FALSE,"5";#N/A,#N/A,FALSE,"6";#N/A,#N/A,FALSE,"8";#N/A,#N/A,FALSE,"10";#N/A,#N/A,FALSE,"13";#N/A,#N/A,FALSE,"14";#N/A,#N/A,FALSE,"15";#N/A,#N/A,FALSE,"16"}</definedName>
    <definedName name="uyikuyik" localSheetId="1" hidden="1">{#N/A,#N/A,FALSE,"3";#N/A,#N/A,FALSE,"5";#N/A,#N/A,FALSE,"6";#N/A,#N/A,FALSE,"8";#N/A,#N/A,FALSE,"10";#N/A,#N/A,FALSE,"13";#N/A,#N/A,FALSE,"14";#N/A,#N/A,FALSE,"15";#N/A,#N/A,FALSE,"16"}</definedName>
    <definedName name="uyikuyik" localSheetId="6" hidden="1">{#N/A,#N/A,FALSE,"3";#N/A,#N/A,FALSE,"5";#N/A,#N/A,FALSE,"6";#N/A,#N/A,FALSE,"8";#N/A,#N/A,FALSE,"10";#N/A,#N/A,FALSE,"13";#N/A,#N/A,FALSE,"14";#N/A,#N/A,FALSE,"15";#N/A,#N/A,FALSE,"16"}</definedName>
    <definedName name="uyikuyik" localSheetId="5" hidden="1">{#N/A,#N/A,FALSE,"3";#N/A,#N/A,FALSE,"5";#N/A,#N/A,FALSE,"6";#N/A,#N/A,FALSE,"8";#N/A,#N/A,FALSE,"10";#N/A,#N/A,FALSE,"13";#N/A,#N/A,FALSE,"14";#N/A,#N/A,FALSE,"15";#N/A,#N/A,FALSE,"16"}</definedName>
    <definedName name="uyikuyik" hidden="1">{#N/A,#N/A,FALSE,"3";#N/A,#N/A,FALSE,"5";#N/A,#N/A,FALSE,"6";#N/A,#N/A,FALSE,"8";#N/A,#N/A,FALSE,"10";#N/A,#N/A,FALSE,"13";#N/A,#N/A,FALSE,"14";#N/A,#N/A,FALSE,"15";#N/A,#N/A,FALSE,"16"}</definedName>
    <definedName name="vcb" localSheetId="1" hidden="1">{#N/A,#N/A,FALSE,"3";#N/A,#N/A,FALSE,"5";#N/A,#N/A,FALSE,"6";#N/A,#N/A,FALSE,"8";#N/A,#N/A,FALSE,"10";#N/A,#N/A,FALSE,"13";#N/A,#N/A,FALSE,"14";#N/A,#N/A,FALSE,"15";#N/A,#N/A,FALSE,"16"}</definedName>
    <definedName name="vcb" localSheetId="6" hidden="1">{#N/A,#N/A,FALSE,"3";#N/A,#N/A,FALSE,"5";#N/A,#N/A,FALSE,"6";#N/A,#N/A,FALSE,"8";#N/A,#N/A,FALSE,"10";#N/A,#N/A,FALSE,"13";#N/A,#N/A,FALSE,"14";#N/A,#N/A,FALSE,"15";#N/A,#N/A,FALSE,"16"}</definedName>
    <definedName name="vcb" localSheetId="5" hidden="1">{#N/A,#N/A,FALSE,"3";#N/A,#N/A,FALSE,"5";#N/A,#N/A,FALSE,"6";#N/A,#N/A,FALSE,"8";#N/A,#N/A,FALSE,"10";#N/A,#N/A,FALSE,"13";#N/A,#N/A,FALSE,"14";#N/A,#N/A,FALSE,"15";#N/A,#N/A,FALSE,"16"}</definedName>
    <definedName name="vcb" hidden="1">{#N/A,#N/A,FALSE,"3";#N/A,#N/A,FALSE,"5";#N/A,#N/A,FALSE,"6";#N/A,#N/A,FALSE,"8";#N/A,#N/A,FALSE,"10";#N/A,#N/A,FALSE,"13";#N/A,#N/A,FALSE,"14";#N/A,#N/A,FALSE,"15";#N/A,#N/A,FALSE,"16"}</definedName>
    <definedName name="vnb" localSheetId="1" hidden="1">{#N/A,#N/A,FALSE,"3";#N/A,#N/A,FALSE,"5";#N/A,#N/A,FALSE,"6";#N/A,#N/A,FALSE,"8";#N/A,#N/A,FALSE,"10";#N/A,#N/A,FALSE,"13";#N/A,#N/A,FALSE,"14";#N/A,#N/A,FALSE,"15";#N/A,#N/A,FALSE,"16"}</definedName>
    <definedName name="vnb" localSheetId="6" hidden="1">{#N/A,#N/A,FALSE,"3";#N/A,#N/A,FALSE,"5";#N/A,#N/A,FALSE,"6";#N/A,#N/A,FALSE,"8";#N/A,#N/A,FALSE,"10";#N/A,#N/A,FALSE,"13";#N/A,#N/A,FALSE,"14";#N/A,#N/A,FALSE,"15";#N/A,#N/A,FALSE,"16"}</definedName>
    <definedName name="vnb" localSheetId="5" hidden="1">{#N/A,#N/A,FALSE,"3";#N/A,#N/A,FALSE,"5";#N/A,#N/A,FALSE,"6";#N/A,#N/A,FALSE,"8";#N/A,#N/A,FALSE,"10";#N/A,#N/A,FALSE,"13";#N/A,#N/A,FALSE,"14";#N/A,#N/A,FALSE,"15";#N/A,#N/A,FALSE,"16"}</definedName>
    <definedName name="vnb" hidden="1">{#N/A,#N/A,FALSE,"3";#N/A,#N/A,FALSE,"5";#N/A,#N/A,FALSE,"6";#N/A,#N/A,FALSE,"8";#N/A,#N/A,FALSE,"10";#N/A,#N/A,FALSE,"13";#N/A,#N/A,FALSE,"14";#N/A,#N/A,FALSE,"15";#N/A,#N/A,FALSE,"16"}</definedName>
    <definedName name="wn" localSheetId="1" hidden="1">{#N/A,#N/A,FALSE,"3";#N/A,#N/A,FALSE,"5";#N/A,#N/A,FALSE,"6";#N/A,#N/A,FALSE,"8";#N/A,#N/A,FALSE,"10";#N/A,#N/A,FALSE,"13";#N/A,#N/A,FALSE,"14";#N/A,#N/A,FALSE,"15";#N/A,#N/A,FALSE,"16"}</definedName>
    <definedName name="wn" localSheetId="6" hidden="1">{#N/A,#N/A,FALSE,"3";#N/A,#N/A,FALSE,"5";#N/A,#N/A,FALSE,"6";#N/A,#N/A,FALSE,"8";#N/A,#N/A,FALSE,"10";#N/A,#N/A,FALSE,"13";#N/A,#N/A,FALSE,"14";#N/A,#N/A,FALSE,"15";#N/A,#N/A,FALSE,"16"}</definedName>
    <definedName name="wn" localSheetId="5" hidden="1">{#N/A,#N/A,FALSE,"3";#N/A,#N/A,FALSE,"5";#N/A,#N/A,FALSE,"6";#N/A,#N/A,FALSE,"8";#N/A,#N/A,FALSE,"10";#N/A,#N/A,FALSE,"13";#N/A,#N/A,FALSE,"14";#N/A,#N/A,FALSE,"15";#N/A,#N/A,FALSE,"16"}</definedName>
    <definedName name="wn" hidden="1">{#N/A,#N/A,FALSE,"3";#N/A,#N/A,FALSE,"5";#N/A,#N/A,FALSE,"6";#N/A,#N/A,FALSE,"8";#N/A,#N/A,FALSE,"10";#N/A,#N/A,FALSE,"13";#N/A,#N/A,FALSE,"14";#N/A,#N/A,FALSE,"15";#N/A,#N/A,FALSE,"16"}</definedName>
    <definedName name="wqew" localSheetId="1" hidden="1">{#N/A,#N/A,FALSE,"3";#N/A,#N/A,FALSE,"5";#N/A,#N/A,FALSE,"6";#N/A,#N/A,FALSE,"8";#N/A,#N/A,FALSE,"10";#N/A,#N/A,FALSE,"13";#N/A,#N/A,FALSE,"14";#N/A,#N/A,FALSE,"15";#N/A,#N/A,FALSE,"16"}</definedName>
    <definedName name="wqew" localSheetId="6" hidden="1">{#N/A,#N/A,FALSE,"3";#N/A,#N/A,FALSE,"5";#N/A,#N/A,FALSE,"6";#N/A,#N/A,FALSE,"8";#N/A,#N/A,FALSE,"10";#N/A,#N/A,FALSE,"13";#N/A,#N/A,FALSE,"14";#N/A,#N/A,FALSE,"15";#N/A,#N/A,FALSE,"16"}</definedName>
    <definedName name="wqew" localSheetId="5" hidden="1">{#N/A,#N/A,FALSE,"3";#N/A,#N/A,FALSE,"5";#N/A,#N/A,FALSE,"6";#N/A,#N/A,FALSE,"8";#N/A,#N/A,FALSE,"10";#N/A,#N/A,FALSE,"13";#N/A,#N/A,FALSE,"14";#N/A,#N/A,FALSE,"15";#N/A,#N/A,FALSE,"16"}</definedName>
    <definedName name="wqew" hidden="1">{#N/A,#N/A,FALSE,"3";#N/A,#N/A,FALSE,"5";#N/A,#N/A,FALSE,"6";#N/A,#N/A,FALSE,"8";#N/A,#N/A,FALSE,"10";#N/A,#N/A,FALSE,"13";#N/A,#N/A,FALSE,"14";#N/A,#N/A,FALSE,"15";#N/A,#N/A,FALSE,"16"}</definedName>
    <definedName name="wqewqeqwe" localSheetId="1" hidden="1">{#N/A,#N/A,FALSE,"3";#N/A,#N/A,FALSE,"5";#N/A,#N/A,FALSE,"6";#N/A,#N/A,FALSE,"8";#N/A,#N/A,FALSE,"10";#N/A,#N/A,FALSE,"13";#N/A,#N/A,FALSE,"14";#N/A,#N/A,FALSE,"15";#N/A,#N/A,FALSE,"16"}</definedName>
    <definedName name="wqewqeqwe" localSheetId="6" hidden="1">{#N/A,#N/A,FALSE,"3";#N/A,#N/A,FALSE,"5";#N/A,#N/A,FALSE,"6";#N/A,#N/A,FALSE,"8";#N/A,#N/A,FALSE,"10";#N/A,#N/A,FALSE,"13";#N/A,#N/A,FALSE,"14";#N/A,#N/A,FALSE,"15";#N/A,#N/A,FALSE,"16"}</definedName>
    <definedName name="wqewqeqwe" localSheetId="5" hidden="1">{#N/A,#N/A,FALSE,"3";#N/A,#N/A,FALSE,"5";#N/A,#N/A,FALSE,"6";#N/A,#N/A,FALSE,"8";#N/A,#N/A,FALSE,"10";#N/A,#N/A,FALSE,"13";#N/A,#N/A,FALSE,"14";#N/A,#N/A,FALSE,"15";#N/A,#N/A,FALSE,"16"}</definedName>
    <definedName name="wqewqeqwe" hidden="1">{#N/A,#N/A,FALSE,"3";#N/A,#N/A,FALSE,"5";#N/A,#N/A,FALSE,"6";#N/A,#N/A,FALSE,"8";#N/A,#N/A,FALSE,"10";#N/A,#N/A,FALSE,"13";#N/A,#N/A,FALSE,"14";#N/A,#N/A,FALSE,"15";#N/A,#N/A,FALSE,"16"}</definedName>
    <definedName name="wreqwrwrw" localSheetId="1" hidden="1">{#N/A,#N/A,FALSE,"3";#N/A,#N/A,FALSE,"5";#N/A,#N/A,FALSE,"6";#N/A,#N/A,FALSE,"8";#N/A,#N/A,FALSE,"10";#N/A,#N/A,FALSE,"13";#N/A,#N/A,FALSE,"14";#N/A,#N/A,FALSE,"15";#N/A,#N/A,FALSE,"16"}</definedName>
    <definedName name="wreqwrwrw" localSheetId="6" hidden="1">{#N/A,#N/A,FALSE,"3";#N/A,#N/A,FALSE,"5";#N/A,#N/A,FALSE,"6";#N/A,#N/A,FALSE,"8";#N/A,#N/A,FALSE,"10";#N/A,#N/A,FALSE,"13";#N/A,#N/A,FALSE,"14";#N/A,#N/A,FALSE,"15";#N/A,#N/A,FALSE,"16"}</definedName>
    <definedName name="wreqwrwrw" localSheetId="5" hidden="1">{#N/A,#N/A,FALSE,"3";#N/A,#N/A,FALSE,"5";#N/A,#N/A,FALSE,"6";#N/A,#N/A,FALSE,"8";#N/A,#N/A,FALSE,"10";#N/A,#N/A,FALSE,"13";#N/A,#N/A,FALSE,"14";#N/A,#N/A,FALSE,"15";#N/A,#N/A,FALSE,"16"}</definedName>
    <definedName name="wreqwrwrw" hidden="1">{#N/A,#N/A,FALSE,"3";#N/A,#N/A,FALSE,"5";#N/A,#N/A,FALSE,"6";#N/A,#N/A,FALSE,"8";#N/A,#N/A,FALSE,"10";#N/A,#N/A,FALSE,"13";#N/A,#N/A,FALSE,"14";#N/A,#N/A,FALSE,"15";#N/A,#N/A,FALSE,"16"}</definedName>
    <definedName name="wrn" localSheetId="1" hidden="1">{#N/A,#N/A,FALSE,"3";#N/A,#N/A,FALSE,"5";#N/A,#N/A,FALSE,"6";#N/A,#N/A,FALSE,"8";#N/A,#N/A,FALSE,"10";#N/A,#N/A,FALSE,"13";#N/A,#N/A,FALSE,"14";#N/A,#N/A,FALSE,"15";#N/A,#N/A,FALSE,"16"}</definedName>
    <definedName name="wrn" localSheetId="6" hidden="1">{#N/A,#N/A,FALSE,"3";#N/A,#N/A,FALSE,"5";#N/A,#N/A,FALSE,"6";#N/A,#N/A,FALSE,"8";#N/A,#N/A,FALSE,"10";#N/A,#N/A,FALSE,"13";#N/A,#N/A,FALSE,"14";#N/A,#N/A,FALSE,"15";#N/A,#N/A,FALSE,"16"}</definedName>
    <definedName name="wrn" localSheetId="5" hidden="1">{#N/A,#N/A,FALSE,"3";#N/A,#N/A,FALSE,"5";#N/A,#N/A,FALSE,"6";#N/A,#N/A,FALSE,"8";#N/A,#N/A,FALSE,"10";#N/A,#N/A,FALSE,"13";#N/A,#N/A,FALSE,"14";#N/A,#N/A,FALSE,"15";#N/A,#N/A,FALSE,"16"}</definedName>
    <definedName name="wrn" hidden="1">{#N/A,#N/A,FALSE,"3";#N/A,#N/A,FALSE,"5";#N/A,#N/A,FALSE,"6";#N/A,#N/A,FALSE,"8";#N/A,#N/A,FALSE,"10";#N/A,#N/A,FALSE,"13";#N/A,#N/A,FALSE,"14";#N/A,#N/A,FALSE,"15";#N/A,#N/A,FALSE,"16"}</definedName>
    <definedName name="wrn.Aging._.and._.Trend._.Analysis." localSheetId="1" hidden="1">{#N/A,#N/A,FALSE,"Aging Summary";#N/A,#N/A,FALSE,"Ratio Analysis";#N/A,#N/A,FALSE,"Test 120 Day Accts";#N/A,#N/A,FALSE,"Tickmarks"}</definedName>
    <definedName name="wrn.Aging._.and._.Trend._.Analysis." localSheetId="6" hidden="1">{#N/A,#N/A,FALSE,"Aging Summary";#N/A,#N/A,FALSE,"Ratio Analysis";#N/A,#N/A,FALSE,"Test 120 Day Accts";#N/A,#N/A,FALSE,"Tickmarks"}</definedName>
    <definedName name="wrn.Aging._.and._.Trend._.Analysis." localSheetId="5"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Comptes95." localSheetId="1" hidden="1">{#N/A,#N/A,FALSE,"3";#N/A,#N/A,FALSE,"5";#N/A,#N/A,FALSE,"6";#N/A,#N/A,FALSE,"8";#N/A,#N/A,FALSE,"10";#N/A,#N/A,FALSE,"13";#N/A,#N/A,FALSE,"14";#N/A,#N/A,FALSE,"15";#N/A,#N/A,FALSE,"16"}</definedName>
    <definedName name="wrn.Comptes95." localSheetId="6" hidden="1">{#N/A,#N/A,FALSE,"3";#N/A,#N/A,FALSE,"5";#N/A,#N/A,FALSE,"6";#N/A,#N/A,FALSE,"8";#N/A,#N/A,FALSE,"10";#N/A,#N/A,FALSE,"13";#N/A,#N/A,FALSE,"14";#N/A,#N/A,FALSE,"15";#N/A,#N/A,FALSE,"16"}</definedName>
    <definedName name="wrn.Comptes95." localSheetId="5" hidden="1">{#N/A,#N/A,FALSE,"3";#N/A,#N/A,FALSE,"5";#N/A,#N/A,FALSE,"6";#N/A,#N/A,FALSE,"8";#N/A,#N/A,FALSE,"10";#N/A,#N/A,FALSE,"13";#N/A,#N/A,FALSE,"14";#N/A,#N/A,FALSE,"15";#N/A,#N/A,FALSE,"16"}</definedName>
    <definedName name="wrn.Comptes95." hidden="1">{#N/A,#N/A,FALSE,"3";#N/A,#N/A,FALSE,"5";#N/A,#N/A,FALSE,"6";#N/A,#N/A,FALSE,"8";#N/A,#N/A,FALSE,"10";#N/A,#N/A,FALSE,"13";#N/A,#N/A,FALSE,"14";#N/A,#N/A,FALSE,"15";#N/A,#N/A,FALSE,"16"}</definedName>
    <definedName name="wrn.EMM._.detail._.edition." localSheetId="1" hidden="1">{#N/A,#N/A,TRUE,"Cover";#N/A,#N/A,TRUE,"Content";"Orders EMM",#N/A,TRUE,"Order Sales";"project EMM",#N/A,TRUE,"Project Control";"Cash EMM",#N/A,TRUE,"Cash Control";"KPI EMM",#N/A,TRUE,"KPI-EMM";"Empl EMM",#N/A,TRUE,"Employees"}</definedName>
    <definedName name="wrn.EMM._.detail._.edition." localSheetId="6" hidden="1">{#N/A,#N/A,TRUE,"Cover";#N/A,#N/A,TRUE,"Content";"Orders EMM",#N/A,TRUE,"Order Sales";"project EMM",#N/A,TRUE,"Project Control";"Cash EMM",#N/A,TRUE,"Cash Control";"KPI EMM",#N/A,TRUE,"KPI-EMM";"Empl EMM",#N/A,TRUE,"Employees"}</definedName>
    <definedName name="wrn.EMM._.detail._.edition." localSheetId="5" hidden="1">{#N/A,#N/A,TRUE,"Cover";#N/A,#N/A,TRUE,"Content";"Orders EMM",#N/A,TRUE,"Order Sales";"project EMM",#N/A,TRUE,"Project Control";"Cash EMM",#N/A,TRUE,"Cash Control";"KPI EMM",#N/A,TRUE,"KPI-EMM";"Empl EMM",#N/A,TRUE,"Employees"}</definedName>
    <definedName name="wrn.EMM._.detail._.edition." hidden="1">{#N/A,#N/A,TRUE,"Cover";#N/A,#N/A,TRUE,"Content";"Orders EMM",#N/A,TRUE,"Order Sales";"project EMM",#N/A,TRUE,"Project Control";"Cash EMM",#N/A,TRUE,"Cash Control";"KPI EMM",#N/A,TRUE,"KPI-EMM";"Empl EMM",#N/A,TRUE,"Employees"}</definedName>
    <definedName name="wrn.Graph._.edition." localSheetId="1" hidden="1">{#N/A,#N/A,FALSE,"KPI-EMM-Graph";#N/A,#N/A,FALSE,"Cost Graph";#N/A,#N/A,FALSE,"Cash graph";#N/A,#N/A,FALSE,"Order Sales Graph"}</definedName>
    <definedName name="wrn.Graph._.edition." localSheetId="6" hidden="1">{#N/A,#N/A,FALSE,"KPI-EMM-Graph";#N/A,#N/A,FALSE,"Cost Graph";#N/A,#N/A,FALSE,"Cash graph";#N/A,#N/A,FALSE,"Order Sales Graph"}</definedName>
    <definedName name="wrn.Graph._.edition." localSheetId="5" hidden="1">{#N/A,#N/A,FALSE,"KPI-EMM-Graph";#N/A,#N/A,FALSE,"Cost Graph";#N/A,#N/A,FALSE,"Cash graph";#N/A,#N/A,FALSE,"Order Sales Graph"}</definedName>
    <definedName name="wrn.Graph._.edition." hidden="1">{#N/A,#N/A,FALSE,"KPI-EMM-Graph";#N/A,#N/A,FALSE,"Cost Graph";#N/A,#N/A,FALSE,"Cash graph";#N/A,#N/A,FALSE,"Order Sales Graph"}</definedName>
    <definedName name="X" localSheetId="1" hidden="1">{#N/A,#N/A,FALSE,"3";#N/A,#N/A,FALSE,"5";#N/A,#N/A,FALSE,"6";#N/A,#N/A,FALSE,"8";#N/A,#N/A,FALSE,"10";#N/A,#N/A,FALSE,"13";#N/A,#N/A,FALSE,"14";#N/A,#N/A,FALSE,"15";#N/A,#N/A,FALSE,"16"}</definedName>
    <definedName name="X" localSheetId="6" hidden="1">{#N/A,#N/A,FALSE,"3";#N/A,#N/A,FALSE,"5";#N/A,#N/A,FALSE,"6";#N/A,#N/A,FALSE,"8";#N/A,#N/A,FALSE,"10";#N/A,#N/A,FALSE,"13";#N/A,#N/A,FALSE,"14";#N/A,#N/A,FALSE,"15";#N/A,#N/A,FALSE,"16"}</definedName>
    <definedName name="X" localSheetId="5" hidden="1">{#N/A,#N/A,FALSE,"3";#N/A,#N/A,FALSE,"5";#N/A,#N/A,FALSE,"6";#N/A,#N/A,FALSE,"8";#N/A,#N/A,FALSE,"10";#N/A,#N/A,FALSE,"13";#N/A,#N/A,FALSE,"14";#N/A,#N/A,FALSE,"15";#N/A,#N/A,FALSE,"16"}</definedName>
    <definedName name="X" hidden="1">{#N/A,#N/A,FALSE,"3";#N/A,#N/A,FALSE,"5";#N/A,#N/A,FALSE,"6";#N/A,#N/A,FALSE,"8";#N/A,#N/A,FALSE,"10";#N/A,#N/A,FALSE,"13";#N/A,#N/A,FALSE,"14";#N/A,#N/A,FALSE,"15";#N/A,#N/A,FALSE,"16"}</definedName>
    <definedName name="xvx" localSheetId="1" hidden="1">{#N/A,#N/A,FALSE,"3";#N/A,#N/A,FALSE,"5";#N/A,#N/A,FALSE,"6";#N/A,#N/A,FALSE,"8";#N/A,#N/A,FALSE,"10";#N/A,#N/A,FALSE,"13";#N/A,#N/A,FALSE,"14";#N/A,#N/A,FALSE,"15";#N/A,#N/A,FALSE,"16"}</definedName>
    <definedName name="xvx" localSheetId="6" hidden="1">{#N/A,#N/A,FALSE,"3";#N/A,#N/A,FALSE,"5";#N/A,#N/A,FALSE,"6";#N/A,#N/A,FALSE,"8";#N/A,#N/A,FALSE,"10";#N/A,#N/A,FALSE,"13";#N/A,#N/A,FALSE,"14";#N/A,#N/A,FALSE,"15";#N/A,#N/A,FALSE,"16"}</definedName>
    <definedName name="xvx" localSheetId="5" hidden="1">{#N/A,#N/A,FALSE,"3";#N/A,#N/A,FALSE,"5";#N/A,#N/A,FALSE,"6";#N/A,#N/A,FALSE,"8";#N/A,#N/A,FALSE,"10";#N/A,#N/A,FALSE,"13";#N/A,#N/A,FALSE,"14";#N/A,#N/A,FALSE,"15";#N/A,#N/A,FALSE,"16"}</definedName>
    <definedName name="xvx" hidden="1">{#N/A,#N/A,FALSE,"3";#N/A,#N/A,FALSE,"5";#N/A,#N/A,FALSE,"6";#N/A,#N/A,FALSE,"8";#N/A,#N/A,FALSE,"10";#N/A,#N/A,FALSE,"13";#N/A,#N/A,FALSE,"14";#N/A,#N/A,FALSE,"15";#N/A,#N/A,FALSE,"16"}</definedName>
    <definedName name="xx" localSheetId="1" hidden="1">{#N/A,#N/A,TRUE,"Cover";#N/A,#N/A,TRUE,"Content";"Orders EMM",#N/A,TRUE,"Order Sales";"project EMM",#N/A,TRUE,"Project Control";"Cash EMM",#N/A,TRUE,"Cash Control";"KPI EMM",#N/A,TRUE,"KPI-EMM";"Empl EMM",#N/A,TRUE,"Employees"}</definedName>
    <definedName name="xx" localSheetId="6" hidden="1">{#N/A,#N/A,TRUE,"Cover";#N/A,#N/A,TRUE,"Content";"Orders EMM",#N/A,TRUE,"Order Sales";"project EMM",#N/A,TRUE,"Project Control";"Cash EMM",#N/A,TRUE,"Cash Control";"KPI EMM",#N/A,TRUE,"KPI-EMM";"Empl EMM",#N/A,TRUE,"Employees"}</definedName>
    <definedName name="xx" localSheetId="5" hidden="1">{#N/A,#N/A,TRUE,"Cover";#N/A,#N/A,TRUE,"Content";"Orders EMM",#N/A,TRUE,"Order Sales";"project EMM",#N/A,TRUE,"Project Control";"Cash EMM",#N/A,TRUE,"Cash Control";"KPI EMM",#N/A,TRUE,"KPI-EMM";"Empl EMM",#N/A,TRUE,"Employees"}</definedName>
    <definedName name="xx" hidden="1">{#N/A,#N/A,TRUE,"Cover";#N/A,#N/A,TRUE,"Content";"Orders EMM",#N/A,TRUE,"Order Sales";"project EMM",#N/A,TRUE,"Project Control";"Cash EMM",#N/A,TRUE,"Cash Control";"KPI EMM",#N/A,TRUE,"KPI-EMM";"Empl EMM",#N/A,TRUE,"Employees"}</definedName>
    <definedName name="xxv" localSheetId="1" hidden="1">{#N/A,#N/A,FALSE,"3";#N/A,#N/A,FALSE,"5";#N/A,#N/A,FALSE,"6";#N/A,#N/A,FALSE,"8";#N/A,#N/A,FALSE,"10";#N/A,#N/A,FALSE,"13";#N/A,#N/A,FALSE,"14";#N/A,#N/A,FALSE,"15";#N/A,#N/A,FALSE,"16"}</definedName>
    <definedName name="xxv" localSheetId="6" hidden="1">{#N/A,#N/A,FALSE,"3";#N/A,#N/A,FALSE,"5";#N/A,#N/A,FALSE,"6";#N/A,#N/A,FALSE,"8";#N/A,#N/A,FALSE,"10";#N/A,#N/A,FALSE,"13";#N/A,#N/A,FALSE,"14";#N/A,#N/A,FALSE,"15";#N/A,#N/A,FALSE,"16"}</definedName>
    <definedName name="xxv" localSheetId="5" hidden="1">{#N/A,#N/A,FALSE,"3";#N/A,#N/A,FALSE,"5";#N/A,#N/A,FALSE,"6";#N/A,#N/A,FALSE,"8";#N/A,#N/A,FALSE,"10";#N/A,#N/A,FALSE,"13";#N/A,#N/A,FALSE,"14";#N/A,#N/A,FALSE,"15";#N/A,#N/A,FALSE,"16"}</definedName>
    <definedName name="xxv" hidden="1">{#N/A,#N/A,FALSE,"3";#N/A,#N/A,FALSE,"5";#N/A,#N/A,FALSE,"6";#N/A,#N/A,FALSE,"8";#N/A,#N/A,FALSE,"10";#N/A,#N/A,FALSE,"13";#N/A,#N/A,FALSE,"14";#N/A,#N/A,FALSE,"15";#N/A,#N/A,FALSE,"16"}</definedName>
    <definedName name="y" localSheetId="7">#REF!</definedName>
    <definedName name="y" localSheetId="8">#REF!</definedName>
    <definedName name="y" localSheetId="3">#REF!</definedName>
    <definedName name="y" localSheetId="6">#REF!</definedName>
    <definedName name="y" localSheetId="5">#REF!</definedName>
    <definedName name="y" localSheetId="9">#REF!</definedName>
    <definedName name="y">#REF!</definedName>
    <definedName name="yii" localSheetId="1" hidden="1">{#N/A,#N/A,FALSE,"3";#N/A,#N/A,FALSE,"5";#N/A,#N/A,FALSE,"6";#N/A,#N/A,FALSE,"8";#N/A,#N/A,FALSE,"10";#N/A,#N/A,FALSE,"13";#N/A,#N/A,FALSE,"14";#N/A,#N/A,FALSE,"15";#N/A,#N/A,FALSE,"16"}</definedName>
    <definedName name="yii" localSheetId="6" hidden="1">{#N/A,#N/A,FALSE,"3";#N/A,#N/A,FALSE,"5";#N/A,#N/A,FALSE,"6";#N/A,#N/A,FALSE,"8";#N/A,#N/A,FALSE,"10";#N/A,#N/A,FALSE,"13";#N/A,#N/A,FALSE,"14";#N/A,#N/A,FALSE,"15";#N/A,#N/A,FALSE,"16"}</definedName>
    <definedName name="yii" localSheetId="5" hidden="1">{#N/A,#N/A,FALSE,"3";#N/A,#N/A,FALSE,"5";#N/A,#N/A,FALSE,"6";#N/A,#N/A,FALSE,"8";#N/A,#N/A,FALSE,"10";#N/A,#N/A,FALSE,"13";#N/A,#N/A,FALSE,"14";#N/A,#N/A,FALSE,"15";#N/A,#N/A,FALSE,"16"}</definedName>
    <definedName name="yii" hidden="1">{#N/A,#N/A,FALSE,"3";#N/A,#N/A,FALSE,"5";#N/A,#N/A,FALSE,"6";#N/A,#N/A,FALSE,"8";#N/A,#N/A,FALSE,"10";#N/A,#N/A,FALSE,"13";#N/A,#N/A,FALSE,"14";#N/A,#N/A,FALSE,"15";#N/A,#N/A,FALSE,"16"}</definedName>
    <definedName name="yityi" localSheetId="1" hidden="1">{#N/A,#N/A,FALSE,"3";#N/A,#N/A,FALSE,"5";#N/A,#N/A,FALSE,"6";#N/A,#N/A,FALSE,"8";#N/A,#N/A,FALSE,"10";#N/A,#N/A,FALSE,"13";#N/A,#N/A,FALSE,"14";#N/A,#N/A,FALSE,"15";#N/A,#N/A,FALSE,"16"}</definedName>
    <definedName name="yityi" localSheetId="6" hidden="1">{#N/A,#N/A,FALSE,"3";#N/A,#N/A,FALSE,"5";#N/A,#N/A,FALSE,"6";#N/A,#N/A,FALSE,"8";#N/A,#N/A,FALSE,"10";#N/A,#N/A,FALSE,"13";#N/A,#N/A,FALSE,"14";#N/A,#N/A,FALSE,"15";#N/A,#N/A,FALSE,"16"}</definedName>
    <definedName name="yityi" localSheetId="5" hidden="1">{#N/A,#N/A,FALSE,"3";#N/A,#N/A,FALSE,"5";#N/A,#N/A,FALSE,"6";#N/A,#N/A,FALSE,"8";#N/A,#N/A,FALSE,"10";#N/A,#N/A,FALSE,"13";#N/A,#N/A,FALSE,"14";#N/A,#N/A,FALSE,"15";#N/A,#N/A,FALSE,"16"}</definedName>
    <definedName name="yityi" hidden="1">{#N/A,#N/A,FALSE,"3";#N/A,#N/A,FALSE,"5";#N/A,#N/A,FALSE,"6";#N/A,#N/A,FALSE,"8";#N/A,#N/A,FALSE,"10";#N/A,#N/A,FALSE,"13";#N/A,#N/A,FALSE,"14";#N/A,#N/A,FALSE,"15";#N/A,#N/A,FALSE,"16"}</definedName>
    <definedName name="yiyti" localSheetId="1" hidden="1">{#N/A,#N/A,FALSE,"3";#N/A,#N/A,FALSE,"5";#N/A,#N/A,FALSE,"6";#N/A,#N/A,FALSE,"8";#N/A,#N/A,FALSE,"10";#N/A,#N/A,FALSE,"13";#N/A,#N/A,FALSE,"14";#N/A,#N/A,FALSE,"15";#N/A,#N/A,FALSE,"16"}</definedName>
    <definedName name="yiyti" localSheetId="6" hidden="1">{#N/A,#N/A,FALSE,"3";#N/A,#N/A,FALSE,"5";#N/A,#N/A,FALSE,"6";#N/A,#N/A,FALSE,"8";#N/A,#N/A,FALSE,"10";#N/A,#N/A,FALSE,"13";#N/A,#N/A,FALSE,"14";#N/A,#N/A,FALSE,"15";#N/A,#N/A,FALSE,"16"}</definedName>
    <definedName name="yiyti" localSheetId="5" hidden="1">{#N/A,#N/A,FALSE,"3";#N/A,#N/A,FALSE,"5";#N/A,#N/A,FALSE,"6";#N/A,#N/A,FALSE,"8";#N/A,#N/A,FALSE,"10";#N/A,#N/A,FALSE,"13";#N/A,#N/A,FALSE,"14";#N/A,#N/A,FALSE,"15";#N/A,#N/A,FALSE,"16"}</definedName>
    <definedName name="yiyti" hidden="1">{#N/A,#N/A,FALSE,"3";#N/A,#N/A,FALSE,"5";#N/A,#N/A,FALSE,"6";#N/A,#N/A,FALSE,"8";#N/A,#N/A,FALSE,"10";#N/A,#N/A,FALSE,"13";#N/A,#N/A,FALSE,"14";#N/A,#N/A,FALSE,"15";#N/A,#N/A,FALSE,"16"}</definedName>
    <definedName name="ykhkhj" localSheetId="1" hidden="1">{#N/A,#N/A,FALSE,"3";#N/A,#N/A,FALSE,"5";#N/A,#N/A,FALSE,"6";#N/A,#N/A,FALSE,"8";#N/A,#N/A,FALSE,"10";#N/A,#N/A,FALSE,"13";#N/A,#N/A,FALSE,"14";#N/A,#N/A,FALSE,"15";#N/A,#N/A,FALSE,"16"}</definedName>
    <definedName name="ykhkhj" localSheetId="6" hidden="1">{#N/A,#N/A,FALSE,"3";#N/A,#N/A,FALSE,"5";#N/A,#N/A,FALSE,"6";#N/A,#N/A,FALSE,"8";#N/A,#N/A,FALSE,"10";#N/A,#N/A,FALSE,"13";#N/A,#N/A,FALSE,"14";#N/A,#N/A,FALSE,"15";#N/A,#N/A,FALSE,"16"}</definedName>
    <definedName name="ykhkhj" localSheetId="5" hidden="1">{#N/A,#N/A,FALSE,"3";#N/A,#N/A,FALSE,"5";#N/A,#N/A,FALSE,"6";#N/A,#N/A,FALSE,"8";#N/A,#N/A,FALSE,"10";#N/A,#N/A,FALSE,"13";#N/A,#N/A,FALSE,"14";#N/A,#N/A,FALSE,"15";#N/A,#N/A,FALSE,"16"}</definedName>
    <definedName name="ykhkhj" hidden="1">{#N/A,#N/A,FALSE,"3";#N/A,#N/A,FALSE,"5";#N/A,#N/A,FALSE,"6";#N/A,#N/A,FALSE,"8";#N/A,#N/A,FALSE,"10";#N/A,#N/A,FALSE,"13";#N/A,#N/A,FALSE,"14";#N/A,#N/A,FALSE,"15";#N/A,#N/A,FALSE,"16"}</definedName>
    <definedName name="ytiyi" localSheetId="1" hidden="1">{#N/A,#N/A,FALSE,"3";#N/A,#N/A,FALSE,"5";#N/A,#N/A,FALSE,"6";#N/A,#N/A,FALSE,"8";#N/A,#N/A,FALSE,"10";#N/A,#N/A,FALSE,"13";#N/A,#N/A,FALSE,"14";#N/A,#N/A,FALSE,"15";#N/A,#N/A,FALSE,"16"}</definedName>
    <definedName name="ytiyi" localSheetId="6" hidden="1">{#N/A,#N/A,FALSE,"3";#N/A,#N/A,FALSE,"5";#N/A,#N/A,FALSE,"6";#N/A,#N/A,FALSE,"8";#N/A,#N/A,FALSE,"10";#N/A,#N/A,FALSE,"13";#N/A,#N/A,FALSE,"14";#N/A,#N/A,FALSE,"15";#N/A,#N/A,FALSE,"16"}</definedName>
    <definedName name="ytiyi" localSheetId="5" hidden="1">{#N/A,#N/A,FALSE,"3";#N/A,#N/A,FALSE,"5";#N/A,#N/A,FALSE,"6";#N/A,#N/A,FALSE,"8";#N/A,#N/A,FALSE,"10";#N/A,#N/A,FALSE,"13";#N/A,#N/A,FALSE,"14";#N/A,#N/A,FALSE,"15";#N/A,#N/A,FALSE,"16"}</definedName>
    <definedName name="ytiyi" hidden="1">{#N/A,#N/A,FALSE,"3";#N/A,#N/A,FALSE,"5";#N/A,#N/A,FALSE,"6";#N/A,#N/A,FALSE,"8";#N/A,#N/A,FALSE,"10";#N/A,#N/A,FALSE,"13";#N/A,#N/A,FALSE,"14";#N/A,#N/A,FALSE,"15";#N/A,#N/A,FALSE,"16"}</definedName>
    <definedName name="yuoo" localSheetId="1" hidden="1">{#N/A,#N/A,FALSE,"3";#N/A,#N/A,FALSE,"5";#N/A,#N/A,FALSE,"6";#N/A,#N/A,FALSE,"8";#N/A,#N/A,FALSE,"10";#N/A,#N/A,FALSE,"13";#N/A,#N/A,FALSE,"14";#N/A,#N/A,FALSE,"15";#N/A,#N/A,FALSE,"16"}</definedName>
    <definedName name="yuoo" localSheetId="6" hidden="1">{#N/A,#N/A,FALSE,"3";#N/A,#N/A,FALSE,"5";#N/A,#N/A,FALSE,"6";#N/A,#N/A,FALSE,"8";#N/A,#N/A,FALSE,"10";#N/A,#N/A,FALSE,"13";#N/A,#N/A,FALSE,"14";#N/A,#N/A,FALSE,"15";#N/A,#N/A,FALSE,"16"}</definedName>
    <definedName name="yuoo" localSheetId="5" hidden="1">{#N/A,#N/A,FALSE,"3";#N/A,#N/A,FALSE,"5";#N/A,#N/A,FALSE,"6";#N/A,#N/A,FALSE,"8";#N/A,#N/A,FALSE,"10";#N/A,#N/A,FALSE,"13";#N/A,#N/A,FALSE,"14";#N/A,#N/A,FALSE,"15";#N/A,#N/A,FALSE,"16"}</definedName>
    <definedName name="yuoo" hidden="1">{#N/A,#N/A,FALSE,"3";#N/A,#N/A,FALSE,"5";#N/A,#N/A,FALSE,"6";#N/A,#N/A,FALSE,"8";#N/A,#N/A,FALSE,"10";#N/A,#N/A,FALSE,"13";#N/A,#N/A,FALSE,"14";#N/A,#N/A,FALSE,"15";#N/A,#N/A,FALSE,"16"}</definedName>
    <definedName name="yy" localSheetId="1" hidden="1">{#N/A,#N/A,FALSE,"3";#N/A,#N/A,FALSE,"5";#N/A,#N/A,FALSE,"6";#N/A,#N/A,FALSE,"8";#N/A,#N/A,FALSE,"10";#N/A,#N/A,FALSE,"13";#N/A,#N/A,FALSE,"14";#N/A,#N/A,FALSE,"15";#N/A,#N/A,FALSE,"16"}</definedName>
    <definedName name="yy" localSheetId="6" hidden="1">{#N/A,#N/A,FALSE,"3";#N/A,#N/A,FALSE,"5";#N/A,#N/A,FALSE,"6";#N/A,#N/A,FALSE,"8";#N/A,#N/A,FALSE,"10";#N/A,#N/A,FALSE,"13";#N/A,#N/A,FALSE,"14";#N/A,#N/A,FALSE,"15";#N/A,#N/A,FALSE,"16"}</definedName>
    <definedName name="yy" localSheetId="5" hidden="1">{#N/A,#N/A,FALSE,"3";#N/A,#N/A,FALSE,"5";#N/A,#N/A,FALSE,"6";#N/A,#N/A,FALSE,"8";#N/A,#N/A,FALSE,"10";#N/A,#N/A,FALSE,"13";#N/A,#N/A,FALSE,"14";#N/A,#N/A,FALSE,"15";#N/A,#N/A,FALSE,"16"}</definedName>
    <definedName name="yy" hidden="1">{#N/A,#N/A,FALSE,"3";#N/A,#N/A,FALSE,"5";#N/A,#N/A,FALSE,"6";#N/A,#N/A,FALSE,"8";#N/A,#N/A,FALSE,"10";#N/A,#N/A,FALSE,"13";#N/A,#N/A,FALSE,"14";#N/A,#N/A,FALSE,"15";#N/A,#N/A,FALSE,"16"}</definedName>
    <definedName name="yyy" localSheetId="1" hidden="1">{#N/A,#N/A,FALSE,"3";#N/A,#N/A,FALSE,"5";#N/A,#N/A,FALSE,"6";#N/A,#N/A,FALSE,"8";#N/A,#N/A,FALSE,"10";#N/A,#N/A,FALSE,"13";#N/A,#N/A,FALSE,"14";#N/A,#N/A,FALSE,"15";#N/A,#N/A,FALSE,"16"}</definedName>
    <definedName name="yyy" localSheetId="6" hidden="1">{#N/A,#N/A,FALSE,"3";#N/A,#N/A,FALSE,"5";#N/A,#N/A,FALSE,"6";#N/A,#N/A,FALSE,"8";#N/A,#N/A,FALSE,"10";#N/A,#N/A,FALSE,"13";#N/A,#N/A,FALSE,"14";#N/A,#N/A,FALSE,"15";#N/A,#N/A,FALSE,"16"}</definedName>
    <definedName name="yyy" localSheetId="5" hidden="1">{#N/A,#N/A,FALSE,"3";#N/A,#N/A,FALSE,"5";#N/A,#N/A,FALSE,"6";#N/A,#N/A,FALSE,"8";#N/A,#N/A,FALSE,"10";#N/A,#N/A,FALSE,"13";#N/A,#N/A,FALSE,"14";#N/A,#N/A,FALSE,"15";#N/A,#N/A,FALSE,"16"}</definedName>
    <definedName name="yyy" hidden="1">{#N/A,#N/A,FALSE,"3";#N/A,#N/A,FALSE,"5";#N/A,#N/A,FALSE,"6";#N/A,#N/A,FALSE,"8";#N/A,#N/A,FALSE,"10";#N/A,#N/A,FALSE,"13";#N/A,#N/A,FALSE,"14";#N/A,#N/A,FALSE,"15";#N/A,#N/A,FALSE,"16"}</definedName>
    <definedName name="Z" localSheetId="1" hidden="1">{#N/A,#N/A,FALSE,"3";#N/A,#N/A,FALSE,"5";#N/A,#N/A,FALSE,"6";#N/A,#N/A,FALSE,"8";#N/A,#N/A,FALSE,"10";#N/A,#N/A,FALSE,"13";#N/A,#N/A,FALSE,"14";#N/A,#N/A,FALSE,"15";#N/A,#N/A,FALSE,"16"}</definedName>
    <definedName name="Z" localSheetId="6" hidden="1">{#N/A,#N/A,FALSE,"3";#N/A,#N/A,FALSE,"5";#N/A,#N/A,FALSE,"6";#N/A,#N/A,FALSE,"8";#N/A,#N/A,FALSE,"10";#N/A,#N/A,FALSE,"13";#N/A,#N/A,FALSE,"14";#N/A,#N/A,FALSE,"15";#N/A,#N/A,FALSE,"16"}</definedName>
    <definedName name="Z" localSheetId="5" hidden="1">{#N/A,#N/A,FALSE,"3";#N/A,#N/A,FALSE,"5";#N/A,#N/A,FALSE,"6";#N/A,#N/A,FALSE,"8";#N/A,#N/A,FALSE,"10";#N/A,#N/A,FALSE,"13";#N/A,#N/A,FALSE,"14";#N/A,#N/A,FALSE,"15";#N/A,#N/A,FALSE,"16"}</definedName>
    <definedName name="Z" hidden="1">{#N/A,#N/A,FALSE,"3";#N/A,#N/A,FALSE,"5";#N/A,#N/A,FALSE,"6";#N/A,#N/A,FALSE,"8";#N/A,#N/A,FALSE,"10";#N/A,#N/A,FALSE,"13";#N/A,#N/A,FALSE,"14";#N/A,#N/A,FALSE,"15";#N/A,#N/A,FALSE,"16"}</definedName>
    <definedName name="Z_144F03E3_E482_4424_A1E7_C8FC29AA14C1_.wvu.FilterData" localSheetId="17" hidden="1">受領確認!$A$2:$AG$354</definedName>
    <definedName name="Z_14A947CD_7DB1_4708_A7BE_4F27B355FADB_.wvu.FilterData" localSheetId="17" hidden="1">受領確認!$A$2:$AG$354</definedName>
    <definedName name="Z_1D688D0F_3EBA_44D9_AFCB_99F11226A4DA_.wvu.Cols" localSheetId="17" hidden="1">受領確認!$E:$E,受領確認!$G:$G,受領確認!$Q:$Y</definedName>
    <definedName name="Z_1D688D0F_3EBA_44D9_AFCB_99F11226A4DA_.wvu.FilterData" localSheetId="17" hidden="1">受領確認!$A$2:$AG$354</definedName>
    <definedName name="Z_1D688D0F_3EBA_44D9_AFCB_99F11226A4DA_.wvu.PrintArea" localSheetId="17" hidden="1">受領確認!$C$1:$AF$167</definedName>
    <definedName name="Z_1D688D0F_3EBA_44D9_AFCB_99F11226A4DA_.wvu.PrintTitles" localSheetId="17" hidden="1">受領確認!$1:$1</definedName>
    <definedName name="Z_1E831E13_63CA_49DA_BC27_DFCC993BA10A_.wvu.FilterData" localSheetId="17" hidden="1">受領確認!$A$2:$AG$354</definedName>
    <definedName name="Z_2CF12B79_B1CD_4850_ABEF_5DB0ED99B93C_.wvu.Cols" localSheetId="17" hidden="1">受領確認!$E:$E,受領確認!$G:$G,受領確認!$Q:$V</definedName>
    <definedName name="Z_2CF12B79_B1CD_4850_ABEF_5DB0ED99B93C_.wvu.FilterData" localSheetId="17" hidden="1">受領確認!$A$2:$AG$354</definedName>
    <definedName name="Z_2CF12B79_B1CD_4850_ABEF_5DB0ED99B93C_.wvu.PrintArea" localSheetId="17" hidden="1">受領確認!$B$1:$AF$356</definedName>
    <definedName name="Z_2CF12B79_B1CD_4850_ABEF_5DB0ED99B93C_.wvu.PrintTitles" localSheetId="17" hidden="1">受領確認!$1:$1</definedName>
    <definedName name="Z_2F57C4A5_5301_40B3_9168_A766F7D9DAF3_.wvu.Cols" localSheetId="17" hidden="1">受領確認!$E:$E,受領確認!$G:$G,受領確認!$Q:$V</definedName>
    <definedName name="Z_2F57C4A5_5301_40B3_9168_A766F7D9DAF3_.wvu.FilterData" localSheetId="17" hidden="1">受領確認!$A$2:$AG$354</definedName>
    <definedName name="Z_2F57C4A5_5301_40B3_9168_A766F7D9DAF3_.wvu.PrintArea" localSheetId="17" hidden="1">受領確認!$B$1:$AF$356</definedName>
    <definedName name="Z_2F57C4A5_5301_40B3_9168_A766F7D9DAF3_.wvu.PrintTitles" localSheetId="17" hidden="1">受領確認!$1:$1</definedName>
    <definedName name="Z_3964B01A_567A_4E40_ABC6_8F4F20088EFA_.wvu.FilterData" localSheetId="17" hidden="1">受領確認!$A$2:$AG$354</definedName>
    <definedName name="Z_442727F2_190E_4AEA_9EC9_5516234C6905_.wvu.FilterData" localSheetId="17" hidden="1">受領確認!$A$2:$AG$354</definedName>
    <definedName name="Z_44EBC07F_BD89_4EC6_AB92_F4F6AB865D5E_.wvu.FilterData" localSheetId="17" hidden="1">受領確認!$A$2:$AG$354</definedName>
    <definedName name="Z_75FEE9EA_6509_48E7_899B_DE2F92432916_.wvu.FilterData" localSheetId="17" hidden="1">受領確認!$A$2:$AG$354</definedName>
    <definedName name="Z_A38ED2FC_51C2_403A_860E_0D83EDFA506B_.wvu.FilterData" localSheetId="17" hidden="1">受領確認!$A$2:$AG$354</definedName>
    <definedName name="Z_A67EE922_2F5B_43A4_9BF3_BF39E0F43BD1_.wvu.FilterData" localSheetId="17" hidden="1">受領確認!$A$2:$AG$2</definedName>
    <definedName name="Z_B19EA124_974A_4B84_9215_8B3E73C1E681_.wvu.PrintArea" localSheetId="1" hidden="1">清算型弁済計画!$A$1:$F$18</definedName>
    <definedName name="Z_BCA03DC7_2832_42A8_A424_957D1E4D9A37_.wvu.Cols" localSheetId="17" hidden="1">受領確認!$E:$E,受領確認!$G:$G,受領確認!$Q:$Y</definedName>
    <definedName name="Z_BCA03DC7_2832_42A8_A424_957D1E4D9A37_.wvu.FilterData" localSheetId="17" hidden="1">受領確認!$A$2:$AG$354</definedName>
    <definedName name="Z_BCA03DC7_2832_42A8_A424_957D1E4D9A37_.wvu.PrintArea" localSheetId="17" hidden="1">受領確認!$C$1:$AF$167</definedName>
    <definedName name="Z_BCA03DC7_2832_42A8_A424_957D1E4D9A37_.wvu.PrintTitles" localSheetId="17" hidden="1">受領確認!$1:$1</definedName>
    <definedName name="Z_C7A2F4D1_510F_4247_8509_CA59D5C48643_.wvu.Cols" localSheetId="17" hidden="1">受領確認!$E:$E,受領確認!$G:$G,受領確認!$Q:$V</definedName>
    <definedName name="Z_C7A2F4D1_510F_4247_8509_CA59D5C48643_.wvu.FilterData" localSheetId="17" hidden="1">受領確認!$A$2:$AG$354</definedName>
    <definedName name="Z_C7A2F4D1_510F_4247_8509_CA59D5C48643_.wvu.PrintArea" localSheetId="17" hidden="1">受領確認!$B$1:$AF$356</definedName>
    <definedName name="Z_C7A2F4D1_510F_4247_8509_CA59D5C48643_.wvu.PrintTitles" localSheetId="17" hidden="1">受領確認!$1:$1</definedName>
    <definedName name="Z_FB1801F9_B5A6_4B63_A6B7_0BD2138EB31C_.wvu.PrintArea" localSheetId="1" hidden="1">清算型弁済計画!$A$1:$F$18</definedName>
    <definedName name="za" localSheetId="7">#REF!</definedName>
    <definedName name="za" localSheetId="8">#REF!</definedName>
    <definedName name="za" localSheetId="3">#REF!</definedName>
    <definedName name="za" localSheetId="6">#REF!</definedName>
    <definedName name="za" localSheetId="5">#REF!</definedName>
    <definedName name="za" localSheetId="9">#REF!</definedName>
    <definedName name="za">#REF!</definedName>
    <definedName name="ZAH" localSheetId="7">#REF!</definedName>
    <definedName name="ZAH" localSheetId="8">#REF!</definedName>
    <definedName name="ZAH" localSheetId="3">#REF!</definedName>
    <definedName name="ZAH" localSheetId="6">#REF!</definedName>
    <definedName name="ZAH" localSheetId="5">#REF!</definedName>
    <definedName name="ZAH" localSheetId="9">#REF!</definedName>
    <definedName name="ZAH">#REF!</definedName>
    <definedName name="zaikoHIKAKU" localSheetId="7">#REF!</definedName>
    <definedName name="zaikoHIKAKU" localSheetId="8">#REF!</definedName>
    <definedName name="zaikoHIKAKU" localSheetId="3">#REF!</definedName>
    <definedName name="zaikoHIKAKU" localSheetId="6">#REF!</definedName>
    <definedName name="zaikoHIKAKU" localSheetId="5">#REF!</definedName>
    <definedName name="zaikoHIKAKU" localSheetId="9">#REF!</definedName>
    <definedName name="zaikoHIKAKU">#REF!</definedName>
    <definedName name="zz" localSheetId="1" hidden="1">{#N/A,#N/A,FALSE,"3";#N/A,#N/A,FALSE,"5";#N/A,#N/A,FALSE,"6";#N/A,#N/A,FALSE,"8";#N/A,#N/A,FALSE,"10";#N/A,#N/A,FALSE,"13";#N/A,#N/A,FALSE,"14";#N/A,#N/A,FALSE,"15";#N/A,#N/A,FALSE,"16"}</definedName>
    <definedName name="zz" localSheetId="6" hidden="1">{#N/A,#N/A,FALSE,"3";#N/A,#N/A,FALSE,"5";#N/A,#N/A,FALSE,"6";#N/A,#N/A,FALSE,"8";#N/A,#N/A,FALSE,"10";#N/A,#N/A,FALSE,"13";#N/A,#N/A,FALSE,"14";#N/A,#N/A,FALSE,"15";#N/A,#N/A,FALSE,"16"}</definedName>
    <definedName name="zz" localSheetId="5" hidden="1">{#N/A,#N/A,FALSE,"3";#N/A,#N/A,FALSE,"5";#N/A,#N/A,FALSE,"6";#N/A,#N/A,FALSE,"8";#N/A,#N/A,FALSE,"10";#N/A,#N/A,FALSE,"13";#N/A,#N/A,FALSE,"14";#N/A,#N/A,FALSE,"15";#N/A,#N/A,FALSE,"16"}</definedName>
    <definedName name="zz" hidden="1">{#N/A,#N/A,FALSE,"3";#N/A,#N/A,FALSE,"5";#N/A,#N/A,FALSE,"6";#N/A,#N/A,FALSE,"8";#N/A,#N/A,FALSE,"10";#N/A,#N/A,FALSE,"13";#N/A,#N/A,FALSE,"14";#N/A,#N/A,FALSE,"15";#N/A,#N/A,FALSE,"16"}</definedName>
    <definedName name="ZZAA" localSheetId="7">#REF!</definedName>
    <definedName name="ZZAA" localSheetId="8">#REF!</definedName>
    <definedName name="ZZAA" localSheetId="3">#REF!</definedName>
    <definedName name="ZZAA" localSheetId="6">#REF!</definedName>
    <definedName name="ZZAA" localSheetId="5">#REF!</definedName>
    <definedName name="ZZAA" localSheetId="9">#REF!</definedName>
    <definedName name="ZZAA">#REF!</definedName>
    <definedName name="ZZx" localSheetId="7">#REF!</definedName>
    <definedName name="ZZx" localSheetId="8">#REF!</definedName>
    <definedName name="ZZx" localSheetId="3">#REF!</definedName>
    <definedName name="ZZx" localSheetId="6">#REF!</definedName>
    <definedName name="ZZx" localSheetId="5">#REF!</definedName>
    <definedName name="ZZx" localSheetId="9">#REF!</definedName>
    <definedName name="ZZx">#REF!</definedName>
    <definedName name="ZZZ" localSheetId="7">#REF!</definedName>
    <definedName name="ZZZ" localSheetId="8">#REF!</definedName>
    <definedName name="ZZZ" localSheetId="3">#REF!</definedName>
    <definedName name="ZZZ" localSheetId="6">#REF!</definedName>
    <definedName name="ZZZ" localSheetId="5">#REF!</definedName>
    <definedName name="ZZZ" localSheetId="9">#REF!</definedName>
    <definedName name="ZZZ">#REF!</definedName>
    <definedName name="zzzz" localSheetId="1" hidden="1">{#N/A,#N/A,FALSE,"3";#N/A,#N/A,FALSE,"5";#N/A,#N/A,FALSE,"6";#N/A,#N/A,FALSE,"8";#N/A,#N/A,FALSE,"10";#N/A,#N/A,FALSE,"13";#N/A,#N/A,FALSE,"14";#N/A,#N/A,FALSE,"15";#N/A,#N/A,FALSE,"16"}</definedName>
    <definedName name="zzzz" localSheetId="6" hidden="1">{#N/A,#N/A,FALSE,"3";#N/A,#N/A,FALSE,"5";#N/A,#N/A,FALSE,"6";#N/A,#N/A,FALSE,"8";#N/A,#N/A,FALSE,"10";#N/A,#N/A,FALSE,"13";#N/A,#N/A,FALSE,"14";#N/A,#N/A,FALSE,"15";#N/A,#N/A,FALSE,"16"}</definedName>
    <definedName name="zzzz" localSheetId="5" hidden="1">{#N/A,#N/A,FALSE,"3";#N/A,#N/A,FALSE,"5";#N/A,#N/A,FALSE,"6";#N/A,#N/A,FALSE,"8";#N/A,#N/A,FALSE,"10";#N/A,#N/A,FALSE,"13";#N/A,#N/A,FALSE,"14";#N/A,#N/A,FALSE,"15";#N/A,#N/A,FALSE,"16"}</definedName>
    <definedName name="zzzz" hidden="1">{#N/A,#N/A,FALSE,"3";#N/A,#N/A,FALSE,"5";#N/A,#N/A,FALSE,"6";#N/A,#N/A,FALSE,"8";#N/A,#N/A,FALSE,"10";#N/A,#N/A,FALSE,"13";#N/A,#N/A,FALSE,"14";#N/A,#N/A,FALSE,"15";#N/A,#N/A,FALSE,"16"}</definedName>
    <definedName name="クエリ0114">[1]SS2!$A$1:$C$39</definedName>
    <definedName name="クエリ0427">[1]SS2!$A$1:$C$37</definedName>
    <definedName name="クエリ0429">[1]SS2!$A$1:$C$36</definedName>
    <definedName name="クエリ1">[1]SS2!$A$1:$C$38</definedName>
    <definedName name="クエリ1p" localSheetId="7">#REF!</definedName>
    <definedName name="クエリ1p" localSheetId="8">#REF!</definedName>
    <definedName name="クエリ1p" localSheetId="3">#REF!</definedName>
    <definedName name="クエリ1p" localSheetId="6">#REF!</definedName>
    <definedName name="クエリ1p" localSheetId="5">#REF!</definedName>
    <definedName name="クエリ1p" localSheetId="9">#REF!</definedName>
    <definedName name="クエリ1p">#REF!</definedName>
    <definedName name="クエリ2">[1]SS2!$A$1:$C$39</definedName>
    <definedName name="クエリ3">[1]SS2!$A$1:$C$46</definedName>
    <definedName name="クエリ4">[1]SS2!$A$1:$C$47</definedName>
    <definedName name="クエリ430">[1]SS2!$A$1:$C$35</definedName>
    <definedName name="クエリM12" localSheetId="7">#REF!</definedName>
    <definedName name="クエリM12" localSheetId="8">#REF!</definedName>
    <definedName name="クエリM12" localSheetId="3">#REF!</definedName>
    <definedName name="クエリM12" localSheetId="6">#REF!</definedName>
    <definedName name="クエリM12" localSheetId="5">#REF!</definedName>
    <definedName name="クエリM12" localSheetId="9">#REF!</definedName>
    <definedName name="クエリM12">#REF!</definedName>
    <definedName name="クエリS12" localSheetId="7">#REF!</definedName>
    <definedName name="クエリS12" localSheetId="8">#REF!</definedName>
    <definedName name="クエリS12" localSheetId="3">#REF!</definedName>
    <definedName name="クエリS12" localSheetId="6">#REF!</definedName>
    <definedName name="クエリS12" localSheetId="5">#REF!</definedName>
    <definedName name="クエリS12" localSheetId="9">#REF!</definedName>
    <definedName name="クエリS12">#REF!</definedName>
    <definedName name="クエリー1" localSheetId="7">#REF!</definedName>
    <definedName name="クエリー1" localSheetId="8">#REF!</definedName>
    <definedName name="クエリー1" localSheetId="3">#REF!</definedName>
    <definedName name="クエリー1" localSheetId="6">#REF!</definedName>
    <definedName name="クエリー1" localSheetId="5">#REF!</definedName>
    <definedName name="クエリー1" localSheetId="9">#REF!</definedName>
    <definedName name="クエリー1">#REF!</definedName>
    <definedName name="クエリー14" localSheetId="7">#REF!</definedName>
    <definedName name="クエリー14" localSheetId="8">#REF!</definedName>
    <definedName name="クエリー14" localSheetId="3">#REF!</definedName>
    <definedName name="クエリー14" localSheetId="6">#REF!</definedName>
    <definedName name="クエリー14" localSheetId="5">#REF!</definedName>
    <definedName name="クエリー14" localSheetId="9">#REF!</definedName>
    <definedName name="クエリー14">#REF!</definedName>
    <definedName name="クエリー2" localSheetId="7">#REF!</definedName>
    <definedName name="クエリー2" localSheetId="8">#REF!</definedName>
    <definedName name="クエリー2" localSheetId="3">#REF!</definedName>
    <definedName name="クエリー2" localSheetId="6">#REF!</definedName>
    <definedName name="クエリー2" localSheetId="5">#REF!</definedName>
    <definedName name="クエリー2" localSheetId="9">#REF!</definedName>
    <definedName name="クエリー2">#REF!</definedName>
    <definedName name="クエリー3" localSheetId="7">#REF!</definedName>
    <definedName name="クエリー3" localSheetId="8">#REF!</definedName>
    <definedName name="クエリー3" localSheetId="3">#REF!</definedName>
    <definedName name="クエリー3" localSheetId="6">#REF!</definedName>
    <definedName name="クエリー3" localSheetId="5">#REF!</definedName>
    <definedName name="クエリー3" localSheetId="9">#REF!</definedName>
    <definedName name="クエリー3">#REF!</definedName>
    <definedName name="っぉ" localSheetId="1" hidden="1">{#N/A,#N/A,FALSE,"Aging Summary";#N/A,#N/A,FALSE,"Ratio Analysis";#N/A,#N/A,FALSE,"Test 120 Day Accts";#N/A,#N/A,FALSE,"Tickmarks"}</definedName>
    <definedName name="っぉ" localSheetId="6" hidden="1">{#N/A,#N/A,FALSE,"Aging Summary";#N/A,#N/A,FALSE,"Ratio Analysis";#N/A,#N/A,FALSE,"Test 120 Day Accts";#N/A,#N/A,FALSE,"Tickmarks"}</definedName>
    <definedName name="っぉ" localSheetId="5" hidden="1">{#N/A,#N/A,FALSE,"Aging Summary";#N/A,#N/A,FALSE,"Ratio Analysis";#N/A,#N/A,FALSE,"Test 120 Day Accts";#N/A,#N/A,FALSE,"Tickmarks"}</definedName>
    <definedName name="っぉ" hidden="1">{#N/A,#N/A,FALSE,"Aging Summary";#N/A,#N/A,FALSE,"Ratio Analysis";#N/A,#N/A,FALSE,"Test 120 Day Accts";#N/A,#N/A,FALSE,"Tickmarks"}</definedName>
    <definedName name="やり直し" localSheetId="7">#REF!</definedName>
    <definedName name="やり直し" localSheetId="8">#REF!</definedName>
    <definedName name="やり直し" localSheetId="3">#REF!</definedName>
    <definedName name="やり直し" localSheetId="6">#REF!</definedName>
    <definedName name="やり直し" localSheetId="5">#REF!</definedName>
    <definedName name="やり直し" localSheetId="9">#REF!</definedName>
    <definedName name="やり直し">#REF!</definedName>
    <definedName name="月末在庫" localSheetId="7">#REF!</definedName>
    <definedName name="月末在庫" localSheetId="8">#REF!</definedName>
    <definedName name="月末在庫" localSheetId="3">#REF!</definedName>
    <definedName name="月末在庫" localSheetId="6">#REF!</definedName>
    <definedName name="月末在庫" localSheetId="5">#REF!</definedName>
    <definedName name="月末在庫" localSheetId="9">#REF!</definedName>
    <definedName name="月末在庫">#REF!</definedName>
    <definedName name="月末在庫11" localSheetId="7">#REF!</definedName>
    <definedName name="月末在庫11" localSheetId="8">#REF!</definedName>
    <definedName name="月末在庫11" localSheetId="3">#REF!</definedName>
    <definedName name="月末在庫11" localSheetId="6">#REF!</definedName>
    <definedName name="月末在庫11" localSheetId="5">#REF!</definedName>
    <definedName name="月末在庫11" localSheetId="9">#REF!</definedName>
    <definedName name="月末在庫11">#REF!</definedName>
    <definedName name="月末在庫H1701" localSheetId="7">#REF!</definedName>
    <definedName name="月末在庫H1701" localSheetId="8">#REF!</definedName>
    <definedName name="月末在庫H1701" localSheetId="3">#REF!</definedName>
    <definedName name="月末在庫H1701" localSheetId="6">#REF!</definedName>
    <definedName name="月末在庫H1701" localSheetId="5">#REF!</definedName>
    <definedName name="月末在庫H1701" localSheetId="9">#REF!</definedName>
    <definedName name="月末在庫H1701">#REF!</definedName>
    <definedName name="月末在庫H1702">[1]SS2!$A$1:$D$39</definedName>
    <definedName name="在庫比較" localSheetId="7">#REF!</definedName>
    <definedName name="在庫比較" localSheetId="8">#REF!</definedName>
    <definedName name="在庫比較" localSheetId="3">#REF!</definedName>
    <definedName name="在庫比較" localSheetId="6">#REF!</definedName>
    <definedName name="在庫比較" localSheetId="5">#REF!</definedName>
    <definedName name="在庫比較" localSheetId="9">#REF!</definedName>
    <definedName name="在庫比較">#REF!</definedName>
    <definedName name="支援基準適合性" localSheetId="1" hidden="1">{#N/A,#N/A,FALSE,"Aging Summary";#N/A,#N/A,FALSE,"Ratio Analysis";#N/A,#N/A,FALSE,"Test 120 Day Accts";#N/A,#N/A,FALSE,"Tickmarks"}</definedName>
    <definedName name="支援基準適合性" localSheetId="6" hidden="1">{#N/A,#N/A,FALSE,"Aging Summary";#N/A,#N/A,FALSE,"Ratio Analysis";#N/A,#N/A,FALSE,"Test 120 Day Accts";#N/A,#N/A,FALSE,"Tickmarks"}</definedName>
    <definedName name="支援基準適合性" localSheetId="5" hidden="1">{#N/A,#N/A,FALSE,"Aging Summary";#N/A,#N/A,FALSE,"Ratio Analysis";#N/A,#N/A,FALSE,"Test 120 Day Accts";#N/A,#N/A,FALSE,"Tickmarks"}</definedName>
    <definedName name="支援基準適合性" hidden="1">{#N/A,#N/A,FALSE,"Aging Summary";#N/A,#N/A,FALSE,"Ratio Analysis";#N/A,#N/A,FALSE,"Test 120 Day Accts";#N/A,#N/A,FALSE,"Tickmarks"}</definedName>
    <definedName name="小" localSheetId="7">#REF!</definedName>
    <definedName name="小" localSheetId="8">#REF!</definedName>
    <definedName name="小" localSheetId="3">#REF!</definedName>
    <definedName name="小" localSheetId="6">#REF!</definedName>
    <definedName name="小" localSheetId="5">#REF!</definedName>
    <definedName name="小" localSheetId="9">#REF!</definedName>
    <definedName name="小">#REF!</definedName>
    <definedName name="小1031" localSheetId="7">#REF!</definedName>
    <definedName name="小1031" localSheetId="8">#REF!</definedName>
    <definedName name="小1031" localSheetId="3">#REF!</definedName>
    <definedName name="小1031" localSheetId="6">#REF!</definedName>
    <definedName name="小1031" localSheetId="5">#REF!</definedName>
    <definedName name="小1031" localSheetId="9">#REF!</definedName>
    <definedName name="小1031">#REF!</definedName>
    <definedName name="中" localSheetId="7">#REF!</definedName>
    <definedName name="中" localSheetId="8">#REF!</definedName>
    <definedName name="中" localSheetId="3">#REF!</definedName>
    <definedName name="中" localSheetId="6">#REF!</definedName>
    <definedName name="中" localSheetId="5">#REF!</definedName>
    <definedName name="中" localSheetId="9">#REF!</definedName>
    <definedName name="中">#REF!</definedName>
    <definedName name="中1031" localSheetId="7">#REF!</definedName>
    <definedName name="中1031" localSheetId="8">#REF!</definedName>
    <definedName name="中1031" localSheetId="3">#REF!</definedName>
    <definedName name="中1031" localSheetId="6">#REF!</definedName>
    <definedName name="中1031" localSheetId="5">#REF!</definedName>
    <definedName name="中1031" localSheetId="9">#REF!</definedName>
    <definedName name="中1031">#REF!</definedName>
    <definedName name="買い_クエリー" localSheetId="7">#REF!</definedName>
    <definedName name="買い_クエリー" localSheetId="8">#REF!</definedName>
    <definedName name="買い_クエリー" localSheetId="3">#REF!</definedName>
    <definedName name="買い_クエリー" localSheetId="6">#REF!</definedName>
    <definedName name="買い_クエリー" localSheetId="5">#REF!</definedName>
    <definedName name="買い_クエリー" localSheetId="9">#REF!</definedName>
    <definedName name="買い_クエリー">#REF!</definedName>
    <definedName name="買掛金">#REF!</definedName>
    <definedName name="売掛金">#REF!</definedName>
    <definedName name="販管費">#REF!</definedName>
    <definedName name="販売管理費">[9]基礎データ!$E$2:$E$61</definedName>
    <definedName name="編集元1805" localSheetId="7">#REF!</definedName>
    <definedName name="編集元1805" localSheetId="8">#REF!</definedName>
    <definedName name="編集元1805" localSheetId="3">#REF!</definedName>
    <definedName name="編集元1805" localSheetId="6">#REF!</definedName>
    <definedName name="編集元1805" localSheetId="5">#REF!</definedName>
    <definedName name="編集元1805" localSheetId="9">#REF!</definedName>
    <definedName name="編集元1805">#REF!</definedName>
    <definedName name="編集元1806" localSheetId="7">#REF!</definedName>
    <definedName name="編集元1806" localSheetId="8">#REF!</definedName>
    <definedName name="編集元1806" localSheetId="3">#REF!</definedName>
    <definedName name="編集元1806" localSheetId="6">#REF!</definedName>
    <definedName name="編集元1806" localSheetId="5">#REF!</definedName>
    <definedName name="編集元1806" localSheetId="9">#REF!</definedName>
    <definedName name="編集元1806">#REF!</definedName>
    <definedName name="編集元1807" localSheetId="7">#REF!</definedName>
    <definedName name="編集元1807" localSheetId="8">#REF!</definedName>
    <definedName name="編集元1807" localSheetId="3">#REF!</definedName>
    <definedName name="編集元1807" localSheetId="6">#REF!</definedName>
    <definedName name="編集元1807" localSheetId="5">#REF!</definedName>
    <definedName name="編集元1807" localSheetId="9">#REF!</definedName>
    <definedName name="編集元1807">#REF!</definedName>
    <definedName name="編集元1808" localSheetId="7">#REF!</definedName>
    <definedName name="編集元1808" localSheetId="8">#REF!</definedName>
    <definedName name="編集元1808" localSheetId="3">#REF!</definedName>
    <definedName name="編集元1808" localSheetId="6">#REF!</definedName>
    <definedName name="編集元1808" localSheetId="5">#REF!</definedName>
    <definedName name="編集元1808" localSheetId="9">#REF!</definedName>
    <definedName name="編集元1808">#REF!</definedName>
    <definedName name="編集元1809" localSheetId="7">#REF!</definedName>
    <definedName name="編集元1809" localSheetId="8">#REF!</definedName>
    <definedName name="編集元1809" localSheetId="3">#REF!</definedName>
    <definedName name="編集元1809" localSheetId="6">#REF!</definedName>
    <definedName name="編集元1809" localSheetId="5">#REF!</definedName>
    <definedName name="編集元1809" localSheetId="9">#REF!</definedName>
    <definedName name="編集元1809">#REF!</definedName>
    <definedName name="編集元1810" localSheetId="7">#REF!</definedName>
    <definedName name="編集元1810" localSheetId="8">#REF!</definedName>
    <definedName name="編集元1810" localSheetId="3">#REF!</definedName>
    <definedName name="編集元1810" localSheetId="6">#REF!</definedName>
    <definedName name="編集元1810" localSheetId="5">#REF!</definedName>
    <definedName name="編集元1810" localSheetId="9">#REF!</definedName>
    <definedName name="編集元1810">#REF!</definedName>
    <definedName name="編集元1811" localSheetId="7">#REF!</definedName>
    <definedName name="編集元1811" localSheetId="8">#REF!</definedName>
    <definedName name="編集元1811" localSheetId="3">#REF!</definedName>
    <definedName name="編集元1811" localSheetId="6">#REF!</definedName>
    <definedName name="編集元1811" localSheetId="5">#REF!</definedName>
    <definedName name="編集元1811" localSheetId="9">#REF!</definedName>
    <definedName name="編集元1811">#REF!</definedName>
    <definedName name="編集元18111" localSheetId="7">#REF!</definedName>
    <definedName name="編集元18111" localSheetId="8">#REF!</definedName>
    <definedName name="編集元18111" localSheetId="3">#REF!</definedName>
    <definedName name="編集元18111" localSheetId="6">#REF!</definedName>
    <definedName name="編集元18111" localSheetId="5">#REF!</definedName>
    <definedName name="編集元18111" localSheetId="9">#REF!</definedName>
    <definedName name="編集元18111">#REF!</definedName>
    <definedName name="編集元1812" localSheetId="7">#REF!</definedName>
    <definedName name="編集元1812" localSheetId="8">#REF!</definedName>
    <definedName name="編集元1812" localSheetId="3">#REF!</definedName>
    <definedName name="編集元1812" localSheetId="6">#REF!</definedName>
    <definedName name="編集元1812" localSheetId="5">#REF!</definedName>
    <definedName name="編集元1812" localSheetId="9">#REF!</definedName>
    <definedName name="編集元1812">#REF!</definedName>
    <definedName name="編集元1901" localSheetId="7">#REF!</definedName>
    <definedName name="編集元1901" localSheetId="8">#REF!</definedName>
    <definedName name="編集元1901" localSheetId="3">#REF!</definedName>
    <definedName name="編集元1901" localSheetId="6">#REF!</definedName>
    <definedName name="編集元1901" localSheetId="5">#REF!</definedName>
    <definedName name="編集元1901" localSheetId="9">#REF!</definedName>
    <definedName name="編集元1901">#REF!</definedName>
    <definedName name="編集元1902" localSheetId="7">#REF!</definedName>
    <definedName name="編集元1902" localSheetId="8">#REF!</definedName>
    <definedName name="編集元1902" localSheetId="3">#REF!</definedName>
    <definedName name="編集元1902" localSheetId="6">#REF!</definedName>
    <definedName name="編集元1902" localSheetId="5">#REF!</definedName>
    <definedName name="編集元1902" localSheetId="9">#REF!</definedName>
    <definedName name="編集元1902">#REF!</definedName>
    <definedName name="編集元1903" localSheetId="7">#REF!</definedName>
    <definedName name="編集元1903" localSheetId="8">#REF!</definedName>
    <definedName name="編集元1903" localSheetId="3">#REF!</definedName>
    <definedName name="編集元1903" localSheetId="6">#REF!</definedName>
    <definedName name="編集元1903" localSheetId="5">#REF!</definedName>
    <definedName name="編集元1903" localSheetId="9">#REF!</definedName>
    <definedName name="編集元1903">#REF!</definedName>
    <definedName name="編集元1904">[1]SS2!$A$1:$C$35</definedName>
    <definedName name="未払金">[9]基礎データ!$A$2:$A$61</definedName>
    <definedName name="未払金補助">#REF!</definedName>
    <definedName name="未払補助">#REF!</definedName>
  </definedNames>
  <calcPr calcId="191029"/>
  <customWorkbookViews>
    <customWorkbookView name="Shimamura, Yuichi (AZSA) - 個人用ビュー" guid="{B19EA124-974A-4B84-9215-8B3E73C1E681}" mergeInterval="0" personalView="1" maximized="1" xWindow="1" yWindow="1" windowWidth="1362" windowHeight="463" activeSheetId="5"/>
    <customWorkbookView name="Miyamoto, Reiko (AZSA) - 個人用ビュー" guid="{FB1801F9-B5A6-4B63-A6B7-0BD2138EB31C}" mergeInterval="0" personalView="1" maximized="1" xWindow="1" yWindow="1" windowWidth="1362" windowHeight="499" activeSheetId="5"/>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4" i="31" l="1"/>
  <c r="E14" i="31"/>
  <c r="E22" i="6"/>
  <c r="H14" i="31" l="1"/>
  <c r="C14" i="31"/>
  <c r="E24" i="6"/>
  <c r="F14" i="31" l="1"/>
  <c r="E23" i="6"/>
  <c r="L174" i="27" l="1"/>
  <c r="L173" i="27"/>
  <c r="L172" i="27"/>
  <c r="C88" i="27"/>
  <c r="L171" i="27"/>
  <c r="L170" i="27"/>
  <c r="L169" i="27"/>
  <c r="L168" i="27"/>
  <c r="L167" i="27"/>
  <c r="L166" i="27"/>
  <c r="L165" i="27"/>
  <c r="L164" i="27"/>
  <c r="L163" i="27"/>
  <c r="N162" i="27"/>
  <c r="N160" i="27"/>
  <c r="N159" i="27"/>
  <c r="N158" i="27"/>
  <c r="N157" i="27"/>
  <c r="N156" i="27"/>
  <c r="N150" i="27"/>
  <c r="N149" i="27"/>
  <c r="N144" i="27"/>
  <c r="N143" i="27"/>
  <c r="N142" i="27"/>
  <c r="N141" i="27"/>
  <c r="N135" i="27"/>
  <c r="N132" i="27"/>
  <c r="N113" i="27"/>
  <c r="N101" i="27"/>
  <c r="N83" i="27"/>
  <c r="N64" i="27"/>
  <c r="N63" i="27"/>
  <c r="N44" i="27"/>
  <c r="N40" i="27"/>
  <c r="N12" i="27"/>
  <c r="M162" i="27"/>
  <c r="M161" i="27"/>
  <c r="M160" i="27"/>
  <c r="M159" i="27"/>
  <c r="M158" i="27"/>
  <c r="M157" i="27"/>
  <c r="M156" i="27"/>
  <c r="M155" i="27"/>
  <c r="M154" i="27"/>
  <c r="M153" i="27"/>
  <c r="M152" i="27"/>
  <c r="M151" i="27"/>
  <c r="M150" i="27"/>
  <c r="M149" i="27"/>
  <c r="M148" i="27"/>
  <c r="M147" i="27"/>
  <c r="M146" i="27"/>
  <c r="M145" i="27"/>
  <c r="M144" i="27"/>
  <c r="M143" i="27"/>
  <c r="M142" i="27"/>
  <c r="M141" i="27"/>
  <c r="M140" i="27"/>
  <c r="M139" i="27"/>
  <c r="M138" i="27"/>
  <c r="M137" i="27"/>
  <c r="M136" i="27"/>
  <c r="M135" i="27"/>
  <c r="M134" i="27"/>
  <c r="M133" i="27"/>
  <c r="N133" i="27" s="1"/>
  <c r="M132" i="27"/>
  <c r="M131" i="27"/>
  <c r="M130" i="27"/>
  <c r="M129" i="27"/>
  <c r="M128" i="27"/>
  <c r="M127" i="27"/>
  <c r="M126" i="27"/>
  <c r="M125" i="27"/>
  <c r="M124" i="27"/>
  <c r="M123" i="27"/>
  <c r="M122" i="27"/>
  <c r="M121" i="27"/>
  <c r="M120" i="27"/>
  <c r="M119" i="27"/>
  <c r="M118" i="27"/>
  <c r="M117" i="27"/>
  <c r="M116" i="27"/>
  <c r="M115" i="27"/>
  <c r="M114" i="27"/>
  <c r="M113" i="27"/>
  <c r="M112" i="27"/>
  <c r="M111" i="27"/>
  <c r="M110" i="27"/>
  <c r="M109" i="27"/>
  <c r="M108" i="27"/>
  <c r="M107" i="27"/>
  <c r="M106" i="27"/>
  <c r="M105" i="27"/>
  <c r="M104" i="27"/>
  <c r="M103" i="27"/>
  <c r="M102" i="27"/>
  <c r="M101" i="27"/>
  <c r="M100" i="27"/>
  <c r="M99" i="27"/>
  <c r="M98" i="27"/>
  <c r="M97" i="27"/>
  <c r="M96" i="27"/>
  <c r="M95" i="27"/>
  <c r="M94" i="27"/>
  <c r="M93" i="27"/>
  <c r="M92" i="27"/>
  <c r="M91" i="27"/>
  <c r="M90" i="27"/>
  <c r="M89" i="27"/>
  <c r="M88" i="27"/>
  <c r="M87" i="27"/>
  <c r="M86" i="27"/>
  <c r="M85" i="27"/>
  <c r="M84" i="27"/>
  <c r="M83" i="27"/>
  <c r="M82" i="27"/>
  <c r="M81" i="27"/>
  <c r="M80" i="27"/>
  <c r="M79" i="27"/>
  <c r="M78" i="27"/>
  <c r="M77" i="27"/>
  <c r="M76" i="27"/>
  <c r="M75" i="27"/>
  <c r="M74" i="27"/>
  <c r="M73" i="27"/>
  <c r="M72" i="27"/>
  <c r="M71" i="27"/>
  <c r="M70" i="27"/>
  <c r="M69" i="27"/>
  <c r="M68" i="27"/>
  <c r="M67" i="27"/>
  <c r="M66" i="27"/>
  <c r="M65" i="27"/>
  <c r="M64" i="27"/>
  <c r="M63" i="27"/>
  <c r="M62" i="27"/>
  <c r="M61" i="27"/>
  <c r="M60" i="27"/>
  <c r="M59" i="27"/>
  <c r="M58" i="27"/>
  <c r="M57" i="27"/>
  <c r="M56" i="27"/>
  <c r="M55" i="27"/>
  <c r="M54" i="27"/>
  <c r="M53" i="27"/>
  <c r="M52" i="27"/>
  <c r="M51" i="27"/>
  <c r="M50" i="27"/>
  <c r="M49" i="27"/>
  <c r="M48" i="27"/>
  <c r="M47" i="27"/>
  <c r="M46" i="27"/>
  <c r="M45" i="27"/>
  <c r="M44" i="27"/>
  <c r="M43" i="27"/>
  <c r="M42" i="27"/>
  <c r="M41" i="27"/>
  <c r="M40" i="27"/>
  <c r="M39" i="27"/>
  <c r="M38" i="27"/>
  <c r="M37" i="27"/>
  <c r="M36" i="27"/>
  <c r="M35" i="27"/>
  <c r="M34" i="27"/>
  <c r="M33" i="27"/>
  <c r="M32" i="27"/>
  <c r="M31" i="27"/>
  <c r="M30" i="27"/>
  <c r="M29" i="27"/>
  <c r="M28" i="27"/>
  <c r="M27" i="27"/>
  <c r="M26" i="27"/>
  <c r="M25" i="27"/>
  <c r="M24" i="27"/>
  <c r="M23" i="27"/>
  <c r="M22" i="27"/>
  <c r="M21" i="27"/>
  <c r="M20" i="27"/>
  <c r="M19" i="27"/>
  <c r="M18" i="27"/>
  <c r="M17" i="27"/>
  <c r="M16" i="27"/>
  <c r="M15" i="27"/>
  <c r="M14" i="27"/>
  <c r="M13" i="27"/>
  <c r="M12" i="27"/>
  <c r="M11" i="27"/>
  <c r="M10" i="27"/>
  <c r="M9" i="27"/>
  <c r="M8" i="27"/>
  <c r="M7" i="27"/>
  <c r="M6" i="27"/>
  <c r="M5" i="27"/>
  <c r="M4" i="27"/>
  <c r="K162" i="27"/>
  <c r="K161" i="27"/>
  <c r="L161" i="27" s="1"/>
  <c r="K160" i="27"/>
  <c r="K159" i="27"/>
  <c r="K158" i="27"/>
  <c r="K157" i="27"/>
  <c r="K156" i="27"/>
  <c r="K155" i="27"/>
  <c r="K154" i="27"/>
  <c r="K153" i="27"/>
  <c r="L153" i="27" s="1"/>
  <c r="K152" i="27"/>
  <c r="K151" i="27"/>
  <c r="K150" i="27"/>
  <c r="K149" i="27"/>
  <c r="K148" i="27"/>
  <c r="K147" i="27"/>
  <c r="L147" i="27" s="1"/>
  <c r="K146" i="27"/>
  <c r="K145" i="27"/>
  <c r="K144" i="27"/>
  <c r="K143" i="27"/>
  <c r="K142" i="27"/>
  <c r="K141" i="27"/>
  <c r="K140" i="27"/>
  <c r="K139" i="27"/>
  <c r="L139" i="27" s="1"/>
  <c r="K138" i="27"/>
  <c r="L138" i="27" s="1"/>
  <c r="K137" i="27"/>
  <c r="L137" i="27" s="1"/>
  <c r="K136" i="27"/>
  <c r="K135" i="27"/>
  <c r="K134" i="27"/>
  <c r="L134" i="27" s="1"/>
  <c r="K133" i="27"/>
  <c r="K132" i="27"/>
  <c r="K131" i="27"/>
  <c r="K130" i="27"/>
  <c r="K129" i="27"/>
  <c r="L129" i="27" s="1"/>
  <c r="K128" i="27"/>
  <c r="K127" i="27"/>
  <c r="K126" i="27"/>
  <c r="L126" i="27" s="1"/>
  <c r="K125" i="27"/>
  <c r="K124" i="27"/>
  <c r="L124" i="27" s="1"/>
  <c r="K123" i="27"/>
  <c r="K122" i="27"/>
  <c r="K121" i="27"/>
  <c r="L121" i="27" s="1"/>
  <c r="K120" i="27"/>
  <c r="L120" i="27" s="1"/>
  <c r="K119" i="27"/>
  <c r="K118" i="27"/>
  <c r="L118" i="27" s="1"/>
  <c r="K117" i="27"/>
  <c r="L117" i="27" s="1"/>
  <c r="K116" i="27"/>
  <c r="K115" i="27"/>
  <c r="K114" i="27"/>
  <c r="K113" i="27"/>
  <c r="K112" i="27"/>
  <c r="K111" i="27"/>
  <c r="K110" i="27"/>
  <c r="K109" i="27"/>
  <c r="L109" i="27" s="1"/>
  <c r="K108" i="27"/>
  <c r="K107" i="27"/>
  <c r="K106" i="27"/>
  <c r="K105" i="27"/>
  <c r="L105" i="27" s="1"/>
  <c r="K104" i="27"/>
  <c r="K103" i="27"/>
  <c r="K102" i="27"/>
  <c r="K101" i="27"/>
  <c r="K100" i="27"/>
  <c r="K99" i="27"/>
  <c r="K98" i="27"/>
  <c r="K97" i="27"/>
  <c r="K96" i="27"/>
  <c r="K95" i="27"/>
  <c r="L95" i="27" s="1"/>
  <c r="K94" i="27"/>
  <c r="K93" i="27"/>
  <c r="K92" i="27"/>
  <c r="L92" i="27" s="1"/>
  <c r="K91" i="27"/>
  <c r="K90" i="27"/>
  <c r="K89" i="27"/>
  <c r="K88" i="27"/>
  <c r="K87" i="27"/>
  <c r="K86" i="27"/>
  <c r="K85" i="27"/>
  <c r="K84" i="27"/>
  <c r="L84" i="27" s="1"/>
  <c r="K83" i="27"/>
  <c r="K82" i="27"/>
  <c r="K81" i="27"/>
  <c r="L81" i="27" s="1"/>
  <c r="K80" i="27"/>
  <c r="K79" i="27"/>
  <c r="K78" i="27"/>
  <c r="K77" i="27"/>
  <c r="L77" i="27" s="1"/>
  <c r="K76" i="27"/>
  <c r="K75" i="27"/>
  <c r="K74" i="27"/>
  <c r="K73" i="27"/>
  <c r="L73" i="27" s="1"/>
  <c r="K72" i="27"/>
  <c r="K71" i="27"/>
  <c r="L71" i="27" s="1"/>
  <c r="K70" i="27"/>
  <c r="K69" i="27"/>
  <c r="K68" i="27"/>
  <c r="K67" i="27"/>
  <c r="K66" i="27"/>
  <c r="L66" i="27" s="1"/>
  <c r="K65" i="27"/>
  <c r="K64" i="27"/>
  <c r="K63" i="27"/>
  <c r="K62" i="27"/>
  <c r="K61" i="27"/>
  <c r="L61" i="27" s="1"/>
  <c r="K60" i="27"/>
  <c r="L60" i="27" s="1"/>
  <c r="K59" i="27"/>
  <c r="L59" i="27" s="1"/>
  <c r="K58" i="27"/>
  <c r="K57" i="27"/>
  <c r="L57" i="27" s="1"/>
  <c r="K56" i="27"/>
  <c r="K55" i="27"/>
  <c r="K54" i="27"/>
  <c r="K53" i="27"/>
  <c r="K52" i="27"/>
  <c r="L52" i="27" s="1"/>
  <c r="K51" i="27"/>
  <c r="K50" i="27"/>
  <c r="L50" i="27" s="1"/>
  <c r="K49" i="27"/>
  <c r="K48" i="27"/>
  <c r="L48" i="27" s="1"/>
  <c r="K47" i="27"/>
  <c r="K46" i="27"/>
  <c r="L46" i="27" s="1"/>
  <c r="K45" i="27"/>
  <c r="K44" i="27"/>
  <c r="K43" i="27"/>
  <c r="K42" i="27"/>
  <c r="L42" i="27" s="1"/>
  <c r="K41" i="27"/>
  <c r="K40" i="27"/>
  <c r="K39" i="27"/>
  <c r="L39" i="27" s="1"/>
  <c r="K38" i="27"/>
  <c r="K37" i="27"/>
  <c r="L37" i="27" s="1"/>
  <c r="K36" i="27"/>
  <c r="L36" i="27" s="1"/>
  <c r="K35" i="27"/>
  <c r="L35" i="27" s="1"/>
  <c r="K34" i="27"/>
  <c r="L34" i="27" s="1"/>
  <c r="K33" i="27"/>
  <c r="L33" i="27" s="1"/>
  <c r="K32" i="27"/>
  <c r="L32" i="27" s="1"/>
  <c r="K31" i="27"/>
  <c r="K30" i="27"/>
  <c r="K29" i="27"/>
  <c r="L29" i="27" s="1"/>
  <c r="K28" i="27"/>
  <c r="K27" i="27"/>
  <c r="K26" i="27"/>
  <c r="K25" i="27"/>
  <c r="K24" i="27"/>
  <c r="K23" i="27"/>
  <c r="K22" i="27"/>
  <c r="K21" i="27"/>
  <c r="L21" i="27" s="1"/>
  <c r="K20" i="27"/>
  <c r="L20" i="27" s="1"/>
  <c r="K19" i="27"/>
  <c r="K18" i="27"/>
  <c r="K17" i="27"/>
  <c r="L17" i="27" s="1"/>
  <c r="K16" i="27"/>
  <c r="L16" i="27" s="1"/>
  <c r="K15" i="27"/>
  <c r="K14" i="27"/>
  <c r="K13" i="27"/>
  <c r="K12" i="27"/>
  <c r="K11" i="27"/>
  <c r="K10" i="27"/>
  <c r="K9" i="27"/>
  <c r="K8" i="27"/>
  <c r="K7" i="27"/>
  <c r="K6" i="27"/>
  <c r="K5" i="27"/>
  <c r="L5" i="27" s="1"/>
  <c r="K4" i="27"/>
  <c r="L4" i="27" s="1"/>
  <c r="E176" i="27"/>
  <c r="E175" i="27"/>
  <c r="E174" i="27"/>
  <c r="N79" i="27" s="1"/>
  <c r="E173" i="27"/>
  <c r="N123" i="27" s="1"/>
  <c r="E172" i="27"/>
  <c r="N119" i="27" s="1"/>
  <c r="E171" i="27"/>
  <c r="N93" i="27" s="1"/>
  <c r="E170" i="27"/>
  <c r="N78" i="27" s="1"/>
  <c r="O78" i="27" s="1"/>
  <c r="E169" i="27"/>
  <c r="N19" i="27" s="1"/>
  <c r="E168" i="27"/>
  <c r="E167" i="27"/>
  <c r="N94" i="27" s="1"/>
  <c r="E158" i="27"/>
  <c r="E157" i="27"/>
  <c r="E156" i="27"/>
  <c r="E155" i="27"/>
  <c r="N103" i="27" s="1"/>
  <c r="E154" i="27"/>
  <c r="E153" i="27"/>
  <c r="N87" i="27" s="1"/>
  <c r="E151" i="27"/>
  <c r="E150" i="27"/>
  <c r="N167" i="27" s="1"/>
  <c r="O167" i="27" s="1"/>
  <c r="E149" i="27"/>
  <c r="E147" i="27"/>
  <c r="E146" i="27"/>
  <c r="N163" i="27" s="1"/>
  <c r="O163" i="27" s="1"/>
  <c r="E145" i="27"/>
  <c r="N108" i="27" s="1"/>
  <c r="E144" i="27"/>
  <c r="F144" i="27" s="1"/>
  <c r="E143" i="27"/>
  <c r="E142" i="27"/>
  <c r="E141" i="27"/>
  <c r="E140" i="27"/>
  <c r="N9" i="27" s="1"/>
  <c r="E139" i="27"/>
  <c r="N7" i="27" s="1"/>
  <c r="E138" i="27"/>
  <c r="N45" i="27" s="1"/>
  <c r="E137" i="27"/>
  <c r="N91" i="27" s="1"/>
  <c r="E136" i="27"/>
  <c r="N68" i="27" s="1"/>
  <c r="E135" i="27"/>
  <c r="E134" i="27"/>
  <c r="N22" i="27" s="1"/>
  <c r="E133" i="27"/>
  <c r="E132" i="27"/>
  <c r="N62" i="27" s="1"/>
  <c r="E131" i="27"/>
  <c r="N106" i="27" s="1"/>
  <c r="E130" i="27"/>
  <c r="N72" i="27" s="1"/>
  <c r="E129" i="27"/>
  <c r="N6" i="27" s="1"/>
  <c r="E128" i="27"/>
  <c r="N47" i="27" s="1"/>
  <c r="E127" i="27"/>
  <c r="E126" i="27"/>
  <c r="N70" i="27" s="1"/>
  <c r="E125" i="27"/>
  <c r="N154" i="27" s="1"/>
  <c r="E124" i="27"/>
  <c r="N114" i="27" s="1"/>
  <c r="O114" i="27" s="1"/>
  <c r="E123" i="27"/>
  <c r="N140" i="27" s="1"/>
  <c r="O140" i="27" s="1"/>
  <c r="E122" i="27"/>
  <c r="N54" i="27" s="1"/>
  <c r="E121" i="27"/>
  <c r="N96" i="27" s="1"/>
  <c r="E120" i="27"/>
  <c r="N127" i="27" s="1"/>
  <c r="E119" i="27"/>
  <c r="N76" i="27" s="1"/>
  <c r="O76" i="27" s="1"/>
  <c r="E118" i="27"/>
  <c r="N131" i="27" s="1"/>
  <c r="E117" i="27"/>
  <c r="N125" i="27" s="1"/>
  <c r="E116" i="27"/>
  <c r="E115" i="27"/>
  <c r="N152" i="27" s="1"/>
  <c r="O152" i="27" s="1"/>
  <c r="E114" i="27"/>
  <c r="N90" i="27" s="1"/>
  <c r="E113" i="27"/>
  <c r="N136" i="27" s="1"/>
  <c r="E112" i="27"/>
  <c r="E111" i="27"/>
  <c r="N88" i="27" s="1"/>
  <c r="O88" i="27" s="1"/>
  <c r="E110" i="27"/>
  <c r="N18" i="27" s="1"/>
  <c r="E109" i="27"/>
  <c r="E108" i="27"/>
  <c r="N115" i="27" s="1"/>
  <c r="E107" i="27"/>
  <c r="N112" i="27" s="1"/>
  <c r="O112" i="27" s="1"/>
  <c r="E106" i="27"/>
  <c r="E105" i="27"/>
  <c r="N155" i="27" s="1"/>
  <c r="E102" i="27"/>
  <c r="E101" i="27"/>
  <c r="E99" i="27"/>
  <c r="N67" i="27" s="1"/>
  <c r="E98" i="27"/>
  <c r="E95" i="27"/>
  <c r="N75" i="27" s="1"/>
  <c r="E94" i="27"/>
  <c r="E93" i="27"/>
  <c r="E91" i="27"/>
  <c r="N15" i="27" s="1"/>
  <c r="E90" i="27"/>
  <c r="N99" i="27" s="1"/>
  <c r="E89" i="27"/>
  <c r="E88" i="27"/>
  <c r="E87" i="27"/>
  <c r="E86" i="27"/>
  <c r="N130" i="27" s="1"/>
  <c r="O130" i="27" s="1"/>
  <c r="E85" i="27"/>
  <c r="N56" i="27" s="1"/>
  <c r="O56" i="27" s="1"/>
  <c r="E84" i="27"/>
  <c r="N151" i="27" s="1"/>
  <c r="E83" i="27"/>
  <c r="E82" i="27"/>
  <c r="N65" i="27" s="1"/>
  <c r="E81" i="27"/>
  <c r="N111" i="27" s="1"/>
  <c r="E72" i="27"/>
  <c r="N31" i="27" s="1"/>
  <c r="E71" i="27"/>
  <c r="E70" i="27"/>
  <c r="E69" i="27"/>
  <c r="N122" i="27" s="1"/>
  <c r="E68" i="27"/>
  <c r="N148" i="27" s="1"/>
  <c r="E67" i="27"/>
  <c r="N80" i="27" s="1"/>
  <c r="E66" i="27"/>
  <c r="N10" i="27" s="1"/>
  <c r="E65" i="27"/>
  <c r="E64" i="27"/>
  <c r="N41" i="27" s="1"/>
  <c r="E63" i="27"/>
  <c r="N102" i="27" s="1"/>
  <c r="E62" i="27"/>
  <c r="E61" i="27"/>
  <c r="E60" i="27"/>
  <c r="N49" i="27" s="1"/>
  <c r="E59" i="27"/>
  <c r="N23" i="27" s="1"/>
  <c r="E58" i="27"/>
  <c r="N25" i="27" s="1"/>
  <c r="E57" i="27"/>
  <c r="N43" i="27" s="1"/>
  <c r="E56" i="27"/>
  <c r="N24" i="27" s="1"/>
  <c r="E55" i="27"/>
  <c r="E54" i="27"/>
  <c r="E53" i="27"/>
  <c r="N110" i="27" s="1"/>
  <c r="E52" i="27"/>
  <c r="E51" i="27"/>
  <c r="N8" i="27" s="1"/>
  <c r="E50" i="27"/>
  <c r="N58" i="27" s="1"/>
  <c r="E49" i="27"/>
  <c r="E48" i="27"/>
  <c r="E47" i="27"/>
  <c r="N14" i="27" s="1"/>
  <c r="E46" i="27"/>
  <c r="N89" i="27" s="1"/>
  <c r="E45" i="27"/>
  <c r="N69" i="27" s="1"/>
  <c r="O69" i="27" s="1"/>
  <c r="E44" i="27"/>
  <c r="N55" i="27" s="1"/>
  <c r="E43" i="27"/>
  <c r="E42" i="27"/>
  <c r="E41" i="27"/>
  <c r="E40" i="27"/>
  <c r="E39" i="27"/>
  <c r="N51" i="27" s="1"/>
  <c r="E36" i="27"/>
  <c r="E35" i="27"/>
  <c r="N74" i="27" s="1"/>
  <c r="E34" i="27"/>
  <c r="N85" i="27" s="1"/>
  <c r="E33" i="27"/>
  <c r="E32" i="27"/>
  <c r="N38" i="27" s="1"/>
  <c r="E30" i="27"/>
  <c r="N26" i="27" s="1"/>
  <c r="E29" i="27"/>
  <c r="E28" i="27"/>
  <c r="E27" i="27"/>
  <c r="E26" i="27"/>
  <c r="N86" i="27" s="1"/>
  <c r="E25" i="27"/>
  <c r="E24" i="27"/>
  <c r="E22" i="27"/>
  <c r="E21" i="27"/>
  <c r="N82" i="27" s="1"/>
  <c r="E19" i="27"/>
  <c r="E18" i="27"/>
  <c r="E17" i="27"/>
  <c r="E16" i="27"/>
  <c r="N100" i="27" s="1"/>
  <c r="O100" i="27" s="1"/>
  <c r="E15" i="27"/>
  <c r="E14" i="27"/>
  <c r="E13" i="27"/>
  <c r="E12" i="27"/>
  <c r="E11" i="27"/>
  <c r="E9" i="27"/>
  <c r="N27" i="27" s="1"/>
  <c r="D7" i="27"/>
  <c r="E7" i="27" s="1"/>
  <c r="D6" i="27"/>
  <c r="D31" i="27" s="1"/>
  <c r="E31" i="27" s="1"/>
  <c r="D5" i="27"/>
  <c r="D20" i="27" s="1"/>
  <c r="E20" i="27" s="1"/>
  <c r="D4" i="27"/>
  <c r="E4" i="27" s="1"/>
  <c r="C190" i="27"/>
  <c r="C180" i="27"/>
  <c r="C166" i="27"/>
  <c r="C159" i="27"/>
  <c r="C148" i="27"/>
  <c r="E148" i="27" s="1"/>
  <c r="C103" i="27"/>
  <c r="E103" i="27" s="1"/>
  <c r="N116" i="27" s="1"/>
  <c r="O116" i="27" s="1"/>
  <c r="C96" i="27"/>
  <c r="E96" i="27" s="1"/>
  <c r="N145" i="27" s="1"/>
  <c r="C92" i="27"/>
  <c r="E92" i="27" s="1"/>
  <c r="N13" i="27" s="1"/>
  <c r="C97" i="27"/>
  <c r="E97" i="27" s="1"/>
  <c r="N11" i="27" s="1"/>
  <c r="C100" i="27"/>
  <c r="E100" i="27" s="1"/>
  <c r="N128" i="27" s="1"/>
  <c r="C104" i="27"/>
  <c r="E104" i="27" s="1"/>
  <c r="N104" i="27" s="1"/>
  <c r="C80" i="27"/>
  <c r="C37" i="27"/>
  <c r="C8" i="27"/>
  <c r="O62" i="27" l="1"/>
  <c r="O82" i="27"/>
  <c r="O86" i="27"/>
  <c r="O26" i="27"/>
  <c r="O110" i="27"/>
  <c r="O122" i="27"/>
  <c r="O106" i="27"/>
  <c r="N33" i="27"/>
  <c r="N16" i="27"/>
  <c r="N166" i="27"/>
  <c r="O166" i="27" s="1"/>
  <c r="N77" i="27"/>
  <c r="N32" i="27"/>
  <c r="N36" i="27"/>
  <c r="O36" i="27" s="1"/>
  <c r="N60" i="27"/>
  <c r="N84" i="27"/>
  <c r="O63" i="27"/>
  <c r="O159" i="27"/>
  <c r="O156" i="27"/>
  <c r="O91" i="27"/>
  <c r="O155" i="27"/>
  <c r="N147" i="27"/>
  <c r="O147" i="27" s="1"/>
  <c r="O96" i="27"/>
  <c r="O108" i="27"/>
  <c r="N29" i="27"/>
  <c r="O29" i="27" s="1"/>
  <c r="N153" i="27"/>
  <c r="O153" i="27" s="1"/>
  <c r="O10" i="27"/>
  <c r="O89" i="27"/>
  <c r="O25" i="27"/>
  <c r="O9" i="27"/>
  <c r="O18" i="27"/>
  <c r="O90" i="27"/>
  <c r="O54" i="27"/>
  <c r="O70" i="27"/>
  <c r="O22" i="27"/>
  <c r="O38" i="27"/>
  <c r="O13" i="27"/>
  <c r="O14" i="27"/>
  <c r="O125" i="27"/>
  <c r="O154" i="27"/>
  <c r="O6" i="27"/>
  <c r="O94" i="27"/>
  <c r="O93" i="27"/>
  <c r="O7" i="27"/>
  <c r="N48" i="27"/>
  <c r="F48" i="27" s="1"/>
  <c r="N92" i="27"/>
  <c r="O92" i="27" s="1"/>
  <c r="N124" i="27"/>
  <c r="F93" i="27" s="1"/>
  <c r="N107" i="27"/>
  <c r="O107" i="27" s="1"/>
  <c r="N42" i="27"/>
  <c r="O42" i="27" s="1"/>
  <c r="N50" i="27"/>
  <c r="O50" i="27" s="1"/>
  <c r="O162" i="27"/>
  <c r="O43" i="27"/>
  <c r="O123" i="27"/>
  <c r="N52" i="27"/>
  <c r="F25" i="27" s="1"/>
  <c r="O115" i="27"/>
  <c r="N121" i="27"/>
  <c r="F112" i="27" s="1"/>
  <c r="O19" i="27"/>
  <c r="N5" i="27"/>
  <c r="O5" i="27" s="1"/>
  <c r="N165" i="27"/>
  <c r="O165" i="27" s="1"/>
  <c r="O27" i="27"/>
  <c r="O51" i="27"/>
  <c r="O80" i="27"/>
  <c r="N129" i="27"/>
  <c r="O129" i="27" s="1"/>
  <c r="O103" i="27"/>
  <c r="O104" i="27"/>
  <c r="O145" i="27"/>
  <c r="N98" i="27"/>
  <c r="O98" i="27" s="1"/>
  <c r="N73" i="27"/>
  <c r="F19" i="27" s="1"/>
  <c r="N81" i="27"/>
  <c r="O81" i="27" s="1"/>
  <c r="O85" i="27"/>
  <c r="O49" i="27"/>
  <c r="O41" i="27"/>
  <c r="O148" i="27"/>
  <c r="O31" i="27"/>
  <c r="N37" i="27"/>
  <c r="O37" i="27" s="1"/>
  <c r="N161" i="27"/>
  <c r="F106" i="27" s="1"/>
  <c r="O131" i="27"/>
  <c r="O72" i="27"/>
  <c r="O45" i="27"/>
  <c r="O119" i="27"/>
  <c r="N39" i="27"/>
  <c r="F42" i="27" s="1"/>
  <c r="N59" i="27"/>
  <c r="F43" i="27" s="1"/>
  <c r="O150" i="27"/>
  <c r="O158" i="27"/>
  <c r="O127" i="27"/>
  <c r="N137" i="27"/>
  <c r="F109" i="27" s="1"/>
  <c r="O149" i="27"/>
  <c r="F174" i="27"/>
  <c r="M175" i="27"/>
  <c r="O128" i="27"/>
  <c r="N164" i="27"/>
  <c r="O164" i="27" s="1"/>
  <c r="N168" i="27"/>
  <c r="O168" i="27" s="1"/>
  <c r="O8" i="27"/>
  <c r="O23" i="27"/>
  <c r="F63" i="27"/>
  <c r="O15" i="27"/>
  <c r="F121" i="27"/>
  <c r="N34" i="27"/>
  <c r="F14" i="27" s="1"/>
  <c r="N66" i="27"/>
  <c r="O66" i="27" s="1"/>
  <c r="N118" i="27"/>
  <c r="F15" i="27" s="1"/>
  <c r="N126" i="27"/>
  <c r="F61" i="27" s="1"/>
  <c r="N134" i="27"/>
  <c r="O134" i="27" s="1"/>
  <c r="N138" i="27"/>
  <c r="F83" i="27" s="1"/>
  <c r="O64" i="27"/>
  <c r="O144" i="27"/>
  <c r="N169" i="27"/>
  <c r="F87" i="27" s="1"/>
  <c r="O24" i="27"/>
  <c r="F118" i="27"/>
  <c r="N35" i="27"/>
  <c r="F41" i="27" s="1"/>
  <c r="N139" i="27"/>
  <c r="F94" i="27" s="1"/>
  <c r="O58" i="27"/>
  <c r="O132" i="27"/>
  <c r="F36" i="27"/>
  <c r="N4" i="27"/>
  <c r="F116" i="27" s="1"/>
  <c r="F161" i="27"/>
  <c r="F76" i="27"/>
  <c r="N20" i="27"/>
  <c r="O20" i="27" s="1"/>
  <c r="O67" i="27"/>
  <c r="O75" i="27"/>
  <c r="O79" i="27"/>
  <c r="O151" i="27"/>
  <c r="O68" i="27"/>
  <c r="O99" i="27"/>
  <c r="O157" i="27"/>
  <c r="N174" i="27"/>
  <c r="O174" i="27" s="1"/>
  <c r="O65" i="27"/>
  <c r="O133" i="27"/>
  <c r="O11" i="27"/>
  <c r="O47" i="27"/>
  <c r="O141" i="27"/>
  <c r="O12" i="27"/>
  <c r="N57" i="27"/>
  <c r="F17" i="27" s="1"/>
  <c r="O101" i="27"/>
  <c r="N105" i="27"/>
  <c r="O105" i="27" s="1"/>
  <c r="N109" i="27"/>
  <c r="O109" i="27" s="1"/>
  <c r="O113" i="27"/>
  <c r="N117" i="27"/>
  <c r="F40" i="27" s="1"/>
  <c r="O142" i="27"/>
  <c r="F189" i="27"/>
  <c r="F177" i="27"/>
  <c r="N17" i="27"/>
  <c r="F13" i="27" s="1"/>
  <c r="N21" i="27"/>
  <c r="F27" i="27" s="1"/>
  <c r="O40" i="27"/>
  <c r="O44" i="27"/>
  <c r="O83" i="27"/>
  <c r="O135" i="27"/>
  <c r="O160" i="27"/>
  <c r="N173" i="27"/>
  <c r="O173" i="27" s="1"/>
  <c r="F129" i="27"/>
  <c r="F110" i="27"/>
  <c r="F30" i="27"/>
  <c r="F71" i="27"/>
  <c r="F81" i="27"/>
  <c r="F113" i="27"/>
  <c r="F169" i="27"/>
  <c r="F158" i="27"/>
  <c r="F35" i="27"/>
  <c r="F145" i="27"/>
  <c r="F79" i="27"/>
  <c r="F166" i="27"/>
  <c r="N172" i="27"/>
  <c r="O172" i="27" s="1"/>
  <c r="F153" i="27"/>
  <c r="F137" i="27"/>
  <c r="F105" i="27"/>
  <c r="F142" i="27"/>
  <c r="O74" i="27"/>
  <c r="F150" i="27"/>
  <c r="O136" i="27"/>
  <c r="F68" i="27"/>
  <c r="O102" i="27"/>
  <c r="O111" i="27"/>
  <c r="F97" i="27"/>
  <c r="F134" i="27"/>
  <c r="O33" i="27"/>
  <c r="O77" i="27"/>
  <c r="F60" i="27"/>
  <c r="F126" i="27"/>
  <c r="F51" i="27"/>
  <c r="F85" i="27"/>
  <c r="O87" i="27"/>
  <c r="F16" i="27"/>
  <c r="F38" i="27"/>
  <c r="F47" i="27"/>
  <c r="F56" i="27"/>
  <c r="F64" i="27"/>
  <c r="F72" i="27"/>
  <c r="F80" i="27"/>
  <c r="F90" i="27"/>
  <c r="F114" i="27"/>
  <c r="F122" i="27"/>
  <c r="F130" i="27"/>
  <c r="F138" i="27"/>
  <c r="F146" i="27"/>
  <c r="F162" i="27"/>
  <c r="F170" i="27"/>
  <c r="F178" i="27"/>
  <c r="N171" i="27"/>
  <c r="O171" i="27" s="1"/>
  <c r="F44" i="27"/>
  <c r="F12" i="27"/>
  <c r="F18" i="27"/>
  <c r="F26" i="27"/>
  <c r="F34" i="27"/>
  <c r="F39" i="27"/>
  <c r="F59" i="27"/>
  <c r="F67" i="27"/>
  <c r="F75" i="27"/>
  <c r="F84" i="27"/>
  <c r="F117" i="27"/>
  <c r="F125" i="27"/>
  <c r="F133" i="27"/>
  <c r="F149" i="27"/>
  <c r="F157" i="27"/>
  <c r="F165" i="27"/>
  <c r="F173" i="27"/>
  <c r="F45" i="27"/>
  <c r="F53" i="27"/>
  <c r="F57" i="27"/>
  <c r="F65" i="27"/>
  <c r="F69" i="27"/>
  <c r="F73" i="27"/>
  <c r="F77" i="27"/>
  <c r="F82" i="27"/>
  <c r="F86" i="27"/>
  <c r="F91" i="27"/>
  <c r="F95" i="27"/>
  <c r="F99" i="27"/>
  <c r="F103" i="27"/>
  <c r="F107" i="27"/>
  <c r="F111" i="27"/>
  <c r="F115" i="27"/>
  <c r="F119" i="27"/>
  <c r="F123" i="27"/>
  <c r="F127" i="27"/>
  <c r="F131" i="27"/>
  <c r="F139" i="27"/>
  <c r="F155" i="27"/>
  <c r="F159" i="27"/>
  <c r="F163" i="27"/>
  <c r="F167" i="27"/>
  <c r="F171" i="27"/>
  <c r="F175" i="27"/>
  <c r="F179" i="27"/>
  <c r="F188" i="27"/>
  <c r="N170" i="27"/>
  <c r="F24" i="27"/>
  <c r="F28" i="27"/>
  <c r="F32" i="27"/>
  <c r="F9" i="27"/>
  <c r="F21" i="27"/>
  <c r="F33" i="27"/>
  <c r="F37" i="27"/>
  <c r="F46" i="27"/>
  <c r="F50" i="27"/>
  <c r="F54" i="27"/>
  <c r="F58" i="27"/>
  <c r="F66" i="27"/>
  <c r="F74" i="27"/>
  <c r="F78" i="27"/>
  <c r="F92" i="27"/>
  <c r="F96" i="27"/>
  <c r="F100" i="27"/>
  <c r="F104" i="27"/>
  <c r="F108" i="27"/>
  <c r="F120" i="27"/>
  <c r="F124" i="27"/>
  <c r="F128" i="27"/>
  <c r="F132" i="27"/>
  <c r="F136" i="27"/>
  <c r="F140" i="27"/>
  <c r="F152" i="27"/>
  <c r="F156" i="27"/>
  <c r="F160" i="27"/>
  <c r="F164" i="27"/>
  <c r="F172" i="27"/>
  <c r="F176" i="27"/>
  <c r="F180" i="27"/>
  <c r="O55" i="27"/>
  <c r="O143" i="27"/>
  <c r="O60" i="27"/>
  <c r="O32" i="27"/>
  <c r="O84" i="27"/>
  <c r="O16" i="27"/>
  <c r="E6" i="27"/>
  <c r="C152" i="27"/>
  <c r="D23" i="27"/>
  <c r="E23" i="27" s="1"/>
  <c r="N95" i="27" s="1"/>
  <c r="F23" i="27" s="1"/>
  <c r="E5" i="27"/>
  <c r="D10" i="27"/>
  <c r="E10" i="27" s="1"/>
  <c r="N71" i="27" s="1"/>
  <c r="F154" i="27" l="1"/>
  <c r="O73" i="27"/>
  <c r="O121" i="27"/>
  <c r="F148" i="27"/>
  <c r="F88" i="27"/>
  <c r="F98" i="27"/>
  <c r="F20" i="27"/>
  <c r="F62" i="27"/>
  <c r="O139" i="27"/>
  <c r="F135" i="27"/>
  <c r="F151" i="27"/>
  <c r="O118" i="27"/>
  <c r="F102" i="27"/>
  <c r="F29" i="27"/>
  <c r="F55" i="27"/>
  <c r="F22" i="27"/>
  <c r="O124" i="27"/>
  <c r="O48" i="27"/>
  <c r="O161" i="27"/>
  <c r="O52" i="27"/>
  <c r="O4" i="27"/>
  <c r="F49" i="27"/>
  <c r="O137" i="27"/>
  <c r="O169" i="27"/>
  <c r="F11" i="27"/>
  <c r="O39" i="27"/>
  <c r="O35" i="27"/>
  <c r="F168" i="27"/>
  <c r="O17" i="27"/>
  <c r="F70" i="27"/>
  <c r="O59" i="27"/>
  <c r="O34" i="27"/>
  <c r="O117" i="27"/>
  <c r="O21" i="27"/>
  <c r="F10" i="27"/>
  <c r="O71" i="27"/>
  <c r="O57" i="27"/>
  <c r="O95" i="27"/>
  <c r="F141" i="27"/>
  <c r="F31" i="27"/>
  <c r="O138" i="27"/>
  <c r="O126" i="27"/>
  <c r="F147" i="27"/>
  <c r="F89" i="27"/>
  <c r="F143" i="27"/>
  <c r="F101" i="27"/>
  <c r="O170" i="27"/>
  <c r="F52" i="27"/>
  <c r="H10" i="24" l="1"/>
  <c r="L125" i="26" l="1"/>
  <c r="O125" i="26" s="1"/>
  <c r="L117" i="26"/>
  <c r="O117" i="26" s="1"/>
  <c r="L53" i="26"/>
  <c r="O53" i="26" s="1"/>
  <c r="L49" i="26"/>
  <c r="L41" i="26"/>
  <c r="B356" i="26" l="1"/>
  <c r="U354" i="26"/>
  <c r="T354" i="26"/>
  <c r="R354" i="26"/>
  <c r="Q354" i="26"/>
  <c r="N354" i="26"/>
  <c r="M176" i="27" s="1"/>
  <c r="L354" i="26"/>
  <c r="J354" i="26"/>
  <c r="X353" i="26"/>
  <c r="W353" i="26"/>
  <c r="S353" i="26"/>
  <c r="O353" i="26"/>
  <c r="G353" i="26"/>
  <c r="X352" i="26"/>
  <c r="W352" i="26"/>
  <c r="S352" i="26"/>
  <c r="O352" i="26"/>
  <c r="X351" i="26"/>
  <c r="W351" i="26"/>
  <c r="S351" i="26"/>
  <c r="O351" i="26"/>
  <c r="X350" i="26"/>
  <c r="W350" i="26"/>
  <c r="S350" i="26"/>
  <c r="O350" i="26"/>
  <c r="G350" i="26"/>
  <c r="X349" i="26"/>
  <c r="W349" i="26"/>
  <c r="S349" i="26"/>
  <c r="O349" i="26"/>
  <c r="G349" i="26"/>
  <c r="X348" i="26"/>
  <c r="W348" i="26"/>
  <c r="S348" i="26"/>
  <c r="O348" i="26"/>
  <c r="G348" i="26"/>
  <c r="X347" i="26"/>
  <c r="W347" i="26"/>
  <c r="S347" i="26"/>
  <c r="O347" i="26"/>
  <c r="G347" i="26"/>
  <c r="X346" i="26"/>
  <c r="W346" i="26"/>
  <c r="S346" i="26"/>
  <c r="O346" i="26"/>
  <c r="G346" i="26"/>
  <c r="X345" i="26"/>
  <c r="W345" i="26"/>
  <c r="S345" i="26"/>
  <c r="O345" i="26"/>
  <c r="G345" i="26"/>
  <c r="X344" i="26"/>
  <c r="W344" i="26"/>
  <c r="S344" i="26"/>
  <c r="O344" i="26"/>
  <c r="G344" i="26"/>
  <c r="X343" i="26"/>
  <c r="W343" i="26"/>
  <c r="S343" i="26"/>
  <c r="O343" i="26"/>
  <c r="G343" i="26"/>
  <c r="X342" i="26"/>
  <c r="W342" i="26"/>
  <c r="S342" i="26"/>
  <c r="O342" i="26"/>
  <c r="G342" i="26"/>
  <c r="X341" i="26"/>
  <c r="W341" i="26"/>
  <c r="S341" i="26"/>
  <c r="O341" i="26"/>
  <c r="G341" i="26"/>
  <c r="X340" i="26"/>
  <c r="W340" i="26"/>
  <c r="S340" i="26"/>
  <c r="O340" i="26"/>
  <c r="G340" i="26"/>
  <c r="X339" i="26"/>
  <c r="W339" i="26"/>
  <c r="S339" i="26"/>
  <c r="O339" i="26"/>
  <c r="G339" i="26"/>
  <c r="X338" i="26"/>
  <c r="W338" i="26"/>
  <c r="S338" i="26"/>
  <c r="O338" i="26"/>
  <c r="G338" i="26"/>
  <c r="X337" i="26"/>
  <c r="W337" i="26"/>
  <c r="S337" i="26"/>
  <c r="O337" i="26"/>
  <c r="X336" i="26"/>
  <c r="W336" i="26"/>
  <c r="S336" i="26"/>
  <c r="O336" i="26"/>
  <c r="G336" i="26"/>
  <c r="X335" i="26"/>
  <c r="W335" i="26"/>
  <c r="S335" i="26"/>
  <c r="O335" i="26"/>
  <c r="X334" i="26"/>
  <c r="W334" i="26"/>
  <c r="S334" i="26"/>
  <c r="O334" i="26"/>
  <c r="G334" i="26"/>
  <c r="X333" i="26"/>
  <c r="W333" i="26"/>
  <c r="S333" i="26"/>
  <c r="O333" i="26"/>
  <c r="G333" i="26"/>
  <c r="X332" i="26"/>
  <c r="W332" i="26"/>
  <c r="S332" i="26"/>
  <c r="O332" i="26"/>
  <c r="G332" i="26"/>
  <c r="X331" i="26"/>
  <c r="W331" i="26"/>
  <c r="S331" i="26"/>
  <c r="O331" i="26"/>
  <c r="G331" i="26"/>
  <c r="X330" i="26"/>
  <c r="W330" i="26"/>
  <c r="S330" i="26"/>
  <c r="O330" i="26"/>
  <c r="G330" i="26"/>
  <c r="X329" i="26"/>
  <c r="W329" i="26"/>
  <c r="S329" i="26"/>
  <c r="O329" i="26"/>
  <c r="G329" i="26"/>
  <c r="X328" i="26"/>
  <c r="W328" i="26"/>
  <c r="S328" i="26"/>
  <c r="O328" i="26"/>
  <c r="G328" i="26"/>
  <c r="X327" i="26"/>
  <c r="W327" i="26"/>
  <c r="S327" i="26"/>
  <c r="O327" i="26"/>
  <c r="G327" i="26"/>
  <c r="X326" i="26"/>
  <c r="W326" i="26"/>
  <c r="S326" i="26"/>
  <c r="O326" i="26"/>
  <c r="G326" i="26"/>
  <c r="X325" i="26"/>
  <c r="W325" i="26"/>
  <c r="S325" i="26"/>
  <c r="O325" i="26"/>
  <c r="G325" i="26"/>
  <c r="S324" i="26"/>
  <c r="S323" i="26"/>
  <c r="O323" i="26"/>
  <c r="S322" i="26"/>
  <c r="W321" i="26"/>
  <c r="S321" i="26"/>
  <c r="X321" i="26" s="1"/>
  <c r="O321" i="26"/>
  <c r="G321" i="26"/>
  <c r="W320" i="26"/>
  <c r="S320" i="26"/>
  <c r="X320" i="26" s="1"/>
  <c r="O320" i="26"/>
  <c r="G320" i="26"/>
  <c r="W319" i="26"/>
  <c r="S319" i="26"/>
  <c r="X319" i="26" s="1"/>
  <c r="O319" i="26"/>
  <c r="W318" i="26"/>
  <c r="S318" i="26"/>
  <c r="X318" i="26" s="1"/>
  <c r="O318" i="26"/>
  <c r="G318" i="26"/>
  <c r="W317" i="26"/>
  <c r="S317" i="26"/>
  <c r="X317" i="26" s="1"/>
  <c r="O317" i="26"/>
  <c r="W316" i="26"/>
  <c r="S316" i="26"/>
  <c r="X316" i="26" s="1"/>
  <c r="O316" i="26"/>
  <c r="G316" i="26"/>
  <c r="W315" i="26"/>
  <c r="S315" i="26"/>
  <c r="X315" i="26" s="1"/>
  <c r="O315" i="26"/>
  <c r="G315" i="26"/>
  <c r="S314" i="26"/>
  <c r="O314" i="26"/>
  <c r="G314" i="26"/>
  <c r="W313" i="26"/>
  <c r="S313" i="26"/>
  <c r="X313" i="26" s="1"/>
  <c r="O313" i="26"/>
  <c r="G313" i="26"/>
  <c r="S312" i="26"/>
  <c r="O312" i="26"/>
  <c r="G312" i="26"/>
  <c r="S311" i="26"/>
  <c r="O311" i="26"/>
  <c r="G311" i="26"/>
  <c r="S310" i="26"/>
  <c r="O310" i="26"/>
  <c r="G310" i="26"/>
  <c r="S309" i="26"/>
  <c r="O309" i="26"/>
  <c r="G309" i="26"/>
  <c r="S308" i="26"/>
  <c r="O308" i="26"/>
  <c r="G308" i="26"/>
  <c r="S307" i="26"/>
  <c r="O307" i="26"/>
  <c r="G307" i="26"/>
  <c r="W306" i="26"/>
  <c r="S306" i="26"/>
  <c r="X306" i="26" s="1"/>
  <c r="O306" i="26"/>
  <c r="G306" i="26"/>
  <c r="W305" i="26"/>
  <c r="S305" i="26"/>
  <c r="X305" i="26" s="1"/>
  <c r="O305" i="26"/>
  <c r="W304" i="26"/>
  <c r="S304" i="26"/>
  <c r="X304" i="26" s="1"/>
  <c r="O304" i="26"/>
  <c r="S303" i="26"/>
  <c r="O303" i="26"/>
  <c r="S302" i="26"/>
  <c r="O302" i="26"/>
  <c r="W301" i="26"/>
  <c r="S301" i="26"/>
  <c r="X301" i="26" s="1"/>
  <c r="O301" i="26"/>
  <c r="G301" i="26"/>
  <c r="S300" i="26"/>
  <c r="O300" i="26"/>
  <c r="S299" i="26"/>
  <c r="O299" i="26"/>
  <c r="S298" i="26"/>
  <c r="O298" i="26"/>
  <c r="S297" i="26"/>
  <c r="O297" i="26"/>
  <c r="S296" i="26"/>
  <c r="O296" i="26"/>
  <c r="S295" i="26"/>
  <c r="O295" i="26"/>
  <c r="S294" i="26"/>
  <c r="O294" i="26"/>
  <c r="S293" i="26"/>
  <c r="O293" i="26"/>
  <c r="S292" i="26"/>
  <c r="O292" i="26"/>
  <c r="S291" i="26"/>
  <c r="O291" i="26"/>
  <c r="S290" i="26"/>
  <c r="O290" i="26"/>
  <c r="W289" i="26"/>
  <c r="S289" i="26"/>
  <c r="X289" i="26" s="1"/>
  <c r="O289" i="26"/>
  <c r="G289" i="26"/>
  <c r="W288" i="26"/>
  <c r="S288" i="26"/>
  <c r="X288" i="26" s="1"/>
  <c r="O288" i="26"/>
  <c r="G288" i="26"/>
  <c r="W287" i="26"/>
  <c r="S287" i="26"/>
  <c r="X287" i="26" s="1"/>
  <c r="O287" i="26"/>
  <c r="G287" i="26"/>
  <c r="W286" i="26"/>
  <c r="S286" i="26"/>
  <c r="X286" i="26" s="1"/>
  <c r="O286" i="26"/>
  <c r="G286" i="26"/>
  <c r="W285" i="26"/>
  <c r="S285" i="26"/>
  <c r="X285" i="26" s="1"/>
  <c r="O285" i="26"/>
  <c r="G285" i="26"/>
  <c r="W284" i="26"/>
  <c r="S284" i="26"/>
  <c r="X284" i="26" s="1"/>
  <c r="O284" i="26"/>
  <c r="G284" i="26"/>
  <c r="W283" i="26"/>
  <c r="S283" i="26"/>
  <c r="X283" i="26" s="1"/>
  <c r="O283" i="26"/>
  <c r="W282" i="26"/>
  <c r="S282" i="26"/>
  <c r="X282" i="26" s="1"/>
  <c r="O282" i="26"/>
  <c r="W281" i="26"/>
  <c r="S281" i="26"/>
  <c r="X281" i="26" s="1"/>
  <c r="O281" i="26"/>
  <c r="W280" i="26"/>
  <c r="S280" i="26"/>
  <c r="X280" i="26" s="1"/>
  <c r="O280" i="26"/>
  <c r="G280" i="26"/>
  <c r="W279" i="26"/>
  <c r="S279" i="26"/>
  <c r="X279" i="26" s="1"/>
  <c r="O279" i="26"/>
  <c r="G279" i="26"/>
  <c r="S278" i="26"/>
  <c r="O278" i="26"/>
  <c r="W277" i="26"/>
  <c r="S277" i="26"/>
  <c r="X277" i="26" s="1"/>
  <c r="O277" i="26"/>
  <c r="W276" i="26"/>
  <c r="S276" i="26"/>
  <c r="X276" i="26" s="1"/>
  <c r="O276" i="26"/>
  <c r="G276" i="26"/>
  <c r="W275" i="26"/>
  <c r="S275" i="26"/>
  <c r="X275" i="26" s="1"/>
  <c r="O275" i="26"/>
  <c r="G275" i="26"/>
  <c r="S274" i="26"/>
  <c r="O274" i="26"/>
  <c r="G274" i="26"/>
  <c r="W273" i="26"/>
  <c r="S273" i="26"/>
  <c r="X273" i="26" s="1"/>
  <c r="O273" i="26"/>
  <c r="G273" i="26"/>
  <c r="W272" i="26"/>
  <c r="S272" i="26"/>
  <c r="X272" i="26" s="1"/>
  <c r="O272" i="26"/>
  <c r="W271" i="26"/>
  <c r="S271" i="26"/>
  <c r="X271" i="26" s="1"/>
  <c r="O271" i="26"/>
  <c r="G271" i="26"/>
  <c r="W270" i="26"/>
  <c r="S270" i="26"/>
  <c r="X270" i="26" s="1"/>
  <c r="O270" i="26"/>
  <c r="G270" i="26"/>
  <c r="W269" i="26"/>
  <c r="S269" i="26"/>
  <c r="X269" i="26" s="1"/>
  <c r="O269" i="26"/>
  <c r="G269" i="26"/>
  <c r="W268" i="26"/>
  <c r="S268" i="26"/>
  <c r="X268" i="26" s="1"/>
  <c r="O268" i="26"/>
  <c r="G268" i="26"/>
  <c r="S267" i="26"/>
  <c r="O267" i="26"/>
  <c r="G267" i="26"/>
  <c r="W266" i="26"/>
  <c r="S266" i="26"/>
  <c r="X266" i="26" s="1"/>
  <c r="O266" i="26"/>
  <c r="G266" i="26"/>
  <c r="W265" i="26"/>
  <c r="S265" i="26"/>
  <c r="X265" i="26" s="1"/>
  <c r="O265" i="26"/>
  <c r="G265" i="26"/>
  <c r="W264" i="26"/>
  <c r="S264" i="26"/>
  <c r="X264" i="26" s="1"/>
  <c r="O264" i="26"/>
  <c r="G264" i="26"/>
  <c r="S263" i="26"/>
  <c r="O263" i="26"/>
  <c r="G263" i="26"/>
  <c r="S262" i="26"/>
  <c r="O262" i="26"/>
  <c r="G262" i="26"/>
  <c r="W261" i="26"/>
  <c r="S261" i="26"/>
  <c r="X261" i="26" s="1"/>
  <c r="O261" i="26"/>
  <c r="G261" i="26"/>
  <c r="W260" i="26"/>
  <c r="S260" i="26"/>
  <c r="X260" i="26" s="1"/>
  <c r="O260" i="26"/>
  <c r="G260" i="26"/>
  <c r="S259" i="26"/>
  <c r="O259" i="26"/>
  <c r="G259" i="26"/>
  <c r="S258" i="26"/>
  <c r="O258" i="26"/>
  <c r="G258" i="26"/>
  <c r="S257" i="26"/>
  <c r="O257" i="26"/>
  <c r="G257" i="26"/>
  <c r="S256" i="26"/>
  <c r="O256" i="26"/>
  <c r="G256" i="26"/>
  <c r="S255" i="26"/>
  <c r="O255" i="26"/>
  <c r="G255" i="26"/>
  <c r="S254" i="26"/>
  <c r="O254" i="26"/>
  <c r="G254" i="26"/>
  <c r="S253" i="26"/>
  <c r="O253" i="26"/>
  <c r="G253" i="26"/>
  <c r="S252" i="26"/>
  <c r="O252" i="26"/>
  <c r="G252" i="26"/>
  <c r="S251" i="26"/>
  <c r="O251" i="26"/>
  <c r="G251" i="26"/>
  <c r="W250" i="26"/>
  <c r="S250" i="26"/>
  <c r="X250" i="26" s="1"/>
  <c r="O250" i="26"/>
  <c r="G250" i="26"/>
  <c r="S249" i="26"/>
  <c r="G249" i="26"/>
  <c r="W248" i="26"/>
  <c r="S248" i="26"/>
  <c r="X248" i="26" s="1"/>
  <c r="O248" i="26"/>
  <c r="G248" i="26"/>
  <c r="W247" i="26"/>
  <c r="S247" i="26"/>
  <c r="X247" i="26" s="1"/>
  <c r="O247" i="26"/>
  <c r="G247" i="26"/>
  <c r="S246" i="26"/>
  <c r="S245" i="26"/>
  <c r="S244" i="26"/>
  <c r="S243" i="26"/>
  <c r="S242" i="26"/>
  <c r="S241" i="26"/>
  <c r="S240" i="26"/>
  <c r="S239" i="26"/>
  <c r="S238" i="26"/>
  <c r="S237" i="26"/>
  <c r="S236" i="26"/>
  <c r="S235" i="26"/>
  <c r="W234" i="26"/>
  <c r="S234" i="26"/>
  <c r="X234" i="26" s="1"/>
  <c r="O234" i="26"/>
  <c r="G234" i="26"/>
  <c r="S233" i="26"/>
  <c r="O233" i="26"/>
  <c r="S232" i="26"/>
  <c r="O232" i="26"/>
  <c r="S231" i="26"/>
  <c r="O231" i="26"/>
  <c r="S230" i="26"/>
  <c r="O230" i="26"/>
  <c r="S229" i="26"/>
  <c r="O229" i="26"/>
  <c r="S228" i="26"/>
  <c r="O228" i="26"/>
  <c r="S227" i="26"/>
  <c r="O227" i="26"/>
  <c r="S226" i="26"/>
  <c r="O226" i="26"/>
  <c r="S225" i="26"/>
  <c r="O225" i="26"/>
  <c r="S224" i="26"/>
  <c r="O224" i="26"/>
  <c r="S223" i="26"/>
  <c r="O223" i="26"/>
  <c r="S222" i="26"/>
  <c r="O222" i="26"/>
  <c r="S221" i="26"/>
  <c r="O221" i="26"/>
  <c r="S220" i="26"/>
  <c r="O220" i="26"/>
  <c r="S219" i="26"/>
  <c r="O219" i="26"/>
  <c r="S218" i="26"/>
  <c r="O218" i="26"/>
  <c r="S217" i="26"/>
  <c r="O217" i="26"/>
  <c r="S216" i="26"/>
  <c r="O216" i="26"/>
  <c r="S215" i="26"/>
  <c r="O215" i="26"/>
  <c r="S214" i="26"/>
  <c r="O214" i="26"/>
  <c r="S213" i="26"/>
  <c r="O213" i="26"/>
  <c r="W212" i="26"/>
  <c r="S212" i="26"/>
  <c r="X212" i="26" s="1"/>
  <c r="O212" i="26"/>
  <c r="G212" i="26"/>
  <c r="S211" i="26"/>
  <c r="O211" i="26"/>
  <c r="S210" i="26"/>
  <c r="O210" i="26"/>
  <c r="S209" i="26"/>
  <c r="O209" i="26"/>
  <c r="S208" i="26"/>
  <c r="O208" i="26"/>
  <c r="S207" i="26"/>
  <c r="O207" i="26"/>
  <c r="S206" i="26"/>
  <c r="O206" i="26"/>
  <c r="S205" i="26"/>
  <c r="O205" i="26"/>
  <c r="S204" i="26"/>
  <c r="O204" i="26"/>
  <c r="S203" i="26"/>
  <c r="O203" i="26"/>
  <c r="S202" i="26"/>
  <c r="O202" i="26"/>
  <c r="S201" i="26"/>
  <c r="O201" i="26"/>
  <c r="S200" i="26"/>
  <c r="O200" i="26"/>
  <c r="S199" i="26"/>
  <c r="O199" i="26"/>
  <c r="S198" i="26"/>
  <c r="O198" i="26"/>
  <c r="S197" i="26"/>
  <c r="O197" i="26"/>
  <c r="S196" i="26"/>
  <c r="O196" i="26"/>
  <c r="W195" i="26"/>
  <c r="S195" i="26"/>
  <c r="X195" i="26" s="1"/>
  <c r="O195" i="26"/>
  <c r="G195" i="26"/>
  <c r="W194" i="26"/>
  <c r="S194" i="26"/>
  <c r="X194" i="26" s="1"/>
  <c r="O194" i="26"/>
  <c r="G194" i="26"/>
  <c r="W193" i="26"/>
  <c r="S193" i="26"/>
  <c r="X193" i="26" s="1"/>
  <c r="O193" i="26"/>
  <c r="G193" i="26"/>
  <c r="W192" i="26"/>
  <c r="S192" i="26"/>
  <c r="X192" i="26" s="1"/>
  <c r="O192" i="26"/>
  <c r="G192" i="26"/>
  <c r="W191" i="26"/>
  <c r="S191" i="26"/>
  <c r="X191" i="26" s="1"/>
  <c r="O191" i="26"/>
  <c r="G191" i="26"/>
  <c r="W190" i="26"/>
  <c r="S190" i="26"/>
  <c r="X190" i="26" s="1"/>
  <c r="O190" i="26"/>
  <c r="G190" i="26"/>
  <c r="W189" i="26"/>
  <c r="S189" i="26"/>
  <c r="X189" i="26" s="1"/>
  <c r="O189" i="26"/>
  <c r="G189" i="26"/>
  <c r="W188" i="26"/>
  <c r="S188" i="26"/>
  <c r="X188" i="26" s="1"/>
  <c r="O188" i="26"/>
  <c r="G188" i="26"/>
  <c r="W187" i="26"/>
  <c r="S187" i="26"/>
  <c r="X187" i="26" s="1"/>
  <c r="O187" i="26"/>
  <c r="G187" i="26"/>
  <c r="W186" i="26"/>
  <c r="S186" i="26"/>
  <c r="X186" i="26" s="1"/>
  <c r="O186" i="26"/>
  <c r="P186" i="26" s="1"/>
  <c r="G186" i="26"/>
  <c r="W185" i="26"/>
  <c r="S185" i="26"/>
  <c r="X185" i="26" s="1"/>
  <c r="O185" i="26"/>
  <c r="G185" i="26"/>
  <c r="W184" i="26"/>
  <c r="S184" i="26"/>
  <c r="X184" i="26" s="1"/>
  <c r="O184" i="26"/>
  <c r="G184" i="26"/>
  <c r="W183" i="26"/>
  <c r="S183" i="26"/>
  <c r="X183" i="26" s="1"/>
  <c r="O183" i="26"/>
  <c r="G183" i="26"/>
  <c r="W182" i="26"/>
  <c r="S182" i="26"/>
  <c r="X182" i="26" s="1"/>
  <c r="O182" i="26"/>
  <c r="W181" i="26"/>
  <c r="S181" i="26"/>
  <c r="X181" i="26" s="1"/>
  <c r="O181" i="26"/>
  <c r="G181" i="26"/>
  <c r="S180" i="26"/>
  <c r="O180" i="26"/>
  <c r="G180" i="26"/>
  <c r="W179" i="26"/>
  <c r="S179" i="26"/>
  <c r="X179" i="26" s="1"/>
  <c r="O179" i="26"/>
  <c r="G179" i="26"/>
  <c r="W178" i="26"/>
  <c r="S178" i="26"/>
  <c r="X178" i="26" s="1"/>
  <c r="O178" i="26"/>
  <c r="S177" i="26"/>
  <c r="O177" i="26"/>
  <c r="G177" i="26"/>
  <c r="S176" i="26"/>
  <c r="O176" i="26"/>
  <c r="G176" i="26"/>
  <c r="S175" i="26"/>
  <c r="O175" i="26"/>
  <c r="G175" i="26"/>
  <c r="S174" i="26"/>
  <c r="O174" i="26"/>
  <c r="G174" i="26"/>
  <c r="W173" i="26"/>
  <c r="S173" i="26"/>
  <c r="X173" i="26" s="1"/>
  <c r="O173" i="26"/>
  <c r="G173" i="26"/>
  <c r="S172" i="26"/>
  <c r="O172" i="26"/>
  <c r="G172" i="26"/>
  <c r="S171" i="26"/>
  <c r="O171" i="26"/>
  <c r="G171" i="26"/>
  <c r="S170" i="26"/>
  <c r="O170" i="26"/>
  <c r="G170" i="26"/>
  <c r="S169" i="26"/>
  <c r="O169" i="26"/>
  <c r="G169" i="26"/>
  <c r="S168" i="26"/>
  <c r="O168" i="26"/>
  <c r="G168" i="26"/>
  <c r="S167" i="26"/>
  <c r="O167" i="26"/>
  <c r="G167" i="26"/>
  <c r="S166" i="26"/>
  <c r="O166" i="26"/>
  <c r="G166" i="26"/>
  <c r="W165" i="26"/>
  <c r="S165" i="26"/>
  <c r="X165" i="26" s="1"/>
  <c r="O165" i="26"/>
  <c r="G165" i="26"/>
  <c r="W164" i="26"/>
  <c r="S164" i="26"/>
  <c r="X164" i="26" s="1"/>
  <c r="O164" i="26"/>
  <c r="G164" i="26"/>
  <c r="W163" i="26"/>
  <c r="S163" i="26"/>
  <c r="X163" i="26" s="1"/>
  <c r="O163" i="26"/>
  <c r="G163" i="26"/>
  <c r="W162" i="26"/>
  <c r="S162" i="26"/>
  <c r="X162" i="26" s="1"/>
  <c r="O162" i="26"/>
  <c r="G162" i="26"/>
  <c r="W161" i="26"/>
  <c r="S161" i="26"/>
  <c r="X161" i="26" s="1"/>
  <c r="O161" i="26"/>
  <c r="G161" i="26"/>
  <c r="W160" i="26"/>
  <c r="S160" i="26"/>
  <c r="X160" i="26" s="1"/>
  <c r="O160" i="26"/>
  <c r="G160" i="26"/>
  <c r="W159" i="26"/>
  <c r="S159" i="26"/>
  <c r="X159" i="26" s="1"/>
  <c r="O159" i="26"/>
  <c r="G159" i="26"/>
  <c r="W158" i="26"/>
  <c r="S158" i="26"/>
  <c r="X158" i="26" s="1"/>
  <c r="O158" i="26"/>
  <c r="W157" i="26"/>
  <c r="S157" i="26"/>
  <c r="X157" i="26" s="1"/>
  <c r="O157" i="26"/>
  <c r="G157" i="26"/>
  <c r="W156" i="26"/>
  <c r="S156" i="26"/>
  <c r="X156" i="26" s="1"/>
  <c r="O156" i="26"/>
  <c r="G156" i="26"/>
  <c r="W155" i="26"/>
  <c r="S155" i="26"/>
  <c r="X155" i="26" s="1"/>
  <c r="O155" i="26"/>
  <c r="G155" i="26"/>
  <c r="W154" i="26"/>
  <c r="S154" i="26"/>
  <c r="X154" i="26" s="1"/>
  <c r="O154" i="26"/>
  <c r="G154" i="26"/>
  <c r="W153" i="26"/>
  <c r="S153" i="26"/>
  <c r="X153" i="26" s="1"/>
  <c r="O153" i="26"/>
  <c r="G153" i="26"/>
  <c r="W152" i="26"/>
  <c r="S152" i="26"/>
  <c r="X152" i="26" s="1"/>
  <c r="O152" i="26"/>
  <c r="G152" i="26"/>
  <c r="W151" i="26"/>
  <c r="S151" i="26"/>
  <c r="X151" i="26" s="1"/>
  <c r="O151" i="26"/>
  <c r="G151" i="26"/>
  <c r="W150" i="26"/>
  <c r="S150" i="26"/>
  <c r="X150" i="26" s="1"/>
  <c r="O150" i="26"/>
  <c r="G150" i="26"/>
  <c r="W149" i="26"/>
  <c r="S149" i="26"/>
  <c r="X149" i="26" s="1"/>
  <c r="O149" i="26"/>
  <c r="G149" i="26"/>
  <c r="W148" i="26"/>
  <c r="S148" i="26"/>
  <c r="X148" i="26" s="1"/>
  <c r="O148" i="26"/>
  <c r="G148" i="26"/>
  <c r="W147" i="26"/>
  <c r="S147" i="26"/>
  <c r="X147" i="26" s="1"/>
  <c r="O147" i="26"/>
  <c r="G147" i="26"/>
  <c r="W146" i="26"/>
  <c r="S146" i="26"/>
  <c r="X146" i="26" s="1"/>
  <c r="O146" i="26"/>
  <c r="G146" i="26"/>
  <c r="W145" i="26"/>
  <c r="S145" i="26"/>
  <c r="X145" i="26" s="1"/>
  <c r="O145" i="26"/>
  <c r="G145" i="26"/>
  <c r="W144" i="26"/>
  <c r="S144" i="26"/>
  <c r="X144" i="26" s="1"/>
  <c r="O144" i="26"/>
  <c r="G144" i="26"/>
  <c r="W143" i="26"/>
  <c r="S143" i="26"/>
  <c r="X143" i="26" s="1"/>
  <c r="O143" i="26"/>
  <c r="G143" i="26"/>
  <c r="W142" i="26"/>
  <c r="S142" i="26"/>
  <c r="X142" i="26" s="1"/>
  <c r="O142" i="26"/>
  <c r="G142" i="26"/>
  <c r="W141" i="26"/>
  <c r="S141" i="26"/>
  <c r="X141" i="26" s="1"/>
  <c r="O141" i="26"/>
  <c r="G141" i="26"/>
  <c r="W140" i="26"/>
  <c r="S140" i="26"/>
  <c r="X140" i="26" s="1"/>
  <c r="O140" i="26"/>
  <c r="G140" i="26"/>
  <c r="W139" i="26"/>
  <c r="S139" i="26"/>
  <c r="X139" i="26" s="1"/>
  <c r="O139" i="26"/>
  <c r="G139" i="26"/>
  <c r="W138" i="26"/>
  <c r="S138" i="26"/>
  <c r="X138" i="26" s="1"/>
  <c r="O138" i="26"/>
  <c r="G138" i="26"/>
  <c r="W137" i="26"/>
  <c r="S137" i="26"/>
  <c r="X137" i="26" s="1"/>
  <c r="G137" i="26"/>
  <c r="W136" i="26"/>
  <c r="S136" i="26"/>
  <c r="X136" i="26" s="1"/>
  <c r="G136" i="26"/>
  <c r="W135" i="26"/>
  <c r="S135" i="26"/>
  <c r="X135" i="26" s="1"/>
  <c r="O135" i="26"/>
  <c r="G135" i="26"/>
  <c r="W134" i="26"/>
  <c r="S134" i="26"/>
  <c r="X134" i="26" s="1"/>
  <c r="O134" i="26"/>
  <c r="W133" i="26"/>
  <c r="S133" i="26"/>
  <c r="X133" i="26" s="1"/>
  <c r="O133" i="26"/>
  <c r="G133" i="26"/>
  <c r="W132" i="26"/>
  <c r="S132" i="26"/>
  <c r="X132" i="26" s="1"/>
  <c r="O132" i="26"/>
  <c r="G132" i="26"/>
  <c r="W131" i="26"/>
  <c r="S131" i="26"/>
  <c r="X131" i="26" s="1"/>
  <c r="O131" i="26"/>
  <c r="G131" i="26"/>
  <c r="S130" i="26"/>
  <c r="G130" i="26"/>
  <c r="W129" i="26"/>
  <c r="S129" i="26"/>
  <c r="X129" i="26" s="1"/>
  <c r="O129" i="26"/>
  <c r="G129" i="26"/>
  <c r="W128" i="26"/>
  <c r="S128" i="26"/>
  <c r="X128" i="26" s="1"/>
  <c r="O128" i="26"/>
  <c r="G128" i="26"/>
  <c r="W127" i="26"/>
  <c r="S127" i="26"/>
  <c r="X127" i="26" s="1"/>
  <c r="O127" i="26"/>
  <c r="G127" i="26"/>
  <c r="W126" i="26"/>
  <c r="S126" i="26"/>
  <c r="X126" i="26" s="1"/>
  <c r="O126" i="26"/>
  <c r="G126" i="26"/>
  <c r="W124" i="26"/>
  <c r="S124" i="26"/>
  <c r="X124" i="26" s="1"/>
  <c r="O124" i="26"/>
  <c r="G124" i="26"/>
  <c r="W123" i="26"/>
  <c r="S123" i="26"/>
  <c r="X123" i="26" s="1"/>
  <c r="O123" i="26"/>
  <c r="G123" i="26"/>
  <c r="W122" i="26"/>
  <c r="S122" i="26"/>
  <c r="X122" i="26" s="1"/>
  <c r="O122" i="26"/>
  <c r="G122" i="26"/>
  <c r="W121" i="26"/>
  <c r="S121" i="26"/>
  <c r="X121" i="26" s="1"/>
  <c r="O121" i="26"/>
  <c r="G121" i="26"/>
  <c r="W120" i="26"/>
  <c r="S120" i="26"/>
  <c r="X120" i="26" s="1"/>
  <c r="O120" i="26"/>
  <c r="G120" i="26"/>
  <c r="W119" i="26"/>
  <c r="S119" i="26"/>
  <c r="X119" i="26" s="1"/>
  <c r="O119" i="26"/>
  <c r="G119" i="26"/>
  <c r="W118" i="26"/>
  <c r="S118" i="26"/>
  <c r="X118" i="26" s="1"/>
  <c r="O118" i="26"/>
  <c r="G118" i="26"/>
  <c r="W116" i="26"/>
  <c r="S116" i="26"/>
  <c r="X116" i="26" s="1"/>
  <c r="O116" i="26"/>
  <c r="G116" i="26"/>
  <c r="W115" i="26"/>
  <c r="S115" i="26"/>
  <c r="X115" i="26" s="1"/>
  <c r="O115" i="26"/>
  <c r="G115" i="26"/>
  <c r="W114" i="26"/>
  <c r="S114" i="26"/>
  <c r="X114" i="26" s="1"/>
  <c r="O114" i="26"/>
  <c r="G114" i="26"/>
  <c r="W113" i="26"/>
  <c r="S113" i="26"/>
  <c r="X113" i="26" s="1"/>
  <c r="O113" i="26"/>
  <c r="G113" i="26"/>
  <c r="W112" i="26"/>
  <c r="S112" i="26"/>
  <c r="X112" i="26" s="1"/>
  <c r="O112" i="26"/>
  <c r="G112" i="26"/>
  <c r="W111" i="26"/>
  <c r="S111" i="26"/>
  <c r="X111" i="26" s="1"/>
  <c r="O111" i="26"/>
  <c r="G111" i="26"/>
  <c r="W110" i="26"/>
  <c r="S110" i="26"/>
  <c r="X110" i="26" s="1"/>
  <c r="O110" i="26"/>
  <c r="G110" i="26"/>
  <c r="W109" i="26"/>
  <c r="S109" i="26"/>
  <c r="X109" i="26" s="1"/>
  <c r="O109" i="26"/>
  <c r="G109" i="26"/>
  <c r="W108" i="26"/>
  <c r="S108" i="26"/>
  <c r="X108" i="26" s="1"/>
  <c r="O108" i="26"/>
  <c r="G108" i="26"/>
  <c r="W107" i="26"/>
  <c r="S107" i="26"/>
  <c r="X107" i="26" s="1"/>
  <c r="O107" i="26"/>
  <c r="G107" i="26"/>
  <c r="W106" i="26"/>
  <c r="S106" i="26"/>
  <c r="X106" i="26" s="1"/>
  <c r="O106" i="26"/>
  <c r="G106" i="26"/>
  <c r="W105" i="26"/>
  <c r="S105" i="26"/>
  <c r="X105" i="26" s="1"/>
  <c r="O105" i="26"/>
  <c r="G105" i="26"/>
  <c r="W104" i="26"/>
  <c r="S104" i="26"/>
  <c r="X104" i="26" s="1"/>
  <c r="O104" i="26"/>
  <c r="G104" i="26"/>
  <c r="W103" i="26"/>
  <c r="S103" i="26"/>
  <c r="X103" i="26" s="1"/>
  <c r="O103" i="26"/>
  <c r="G103" i="26"/>
  <c r="W102" i="26"/>
  <c r="S102" i="26"/>
  <c r="X102" i="26" s="1"/>
  <c r="O102" i="26"/>
  <c r="G102" i="26"/>
  <c r="W101" i="26"/>
  <c r="S101" i="26"/>
  <c r="X101" i="26" s="1"/>
  <c r="O101" i="26"/>
  <c r="G101" i="26"/>
  <c r="W100" i="26"/>
  <c r="S100" i="26"/>
  <c r="X100" i="26" s="1"/>
  <c r="O100" i="26"/>
  <c r="G100" i="26"/>
  <c r="W99" i="26"/>
  <c r="S99" i="26"/>
  <c r="X99" i="26" s="1"/>
  <c r="O99" i="26"/>
  <c r="G99" i="26"/>
  <c r="W98" i="26"/>
  <c r="S98" i="26"/>
  <c r="X98" i="26" s="1"/>
  <c r="O98" i="26"/>
  <c r="G98" i="26"/>
  <c r="W97" i="26"/>
  <c r="S97" i="26"/>
  <c r="X97" i="26" s="1"/>
  <c r="O97" i="26"/>
  <c r="G97" i="26"/>
  <c r="W96" i="26"/>
  <c r="S96" i="26"/>
  <c r="X96" i="26" s="1"/>
  <c r="O96" i="26"/>
  <c r="G96" i="26"/>
  <c r="W95" i="26"/>
  <c r="S95" i="26"/>
  <c r="X95" i="26" s="1"/>
  <c r="O95" i="26"/>
  <c r="G95" i="26"/>
  <c r="W94" i="26"/>
  <c r="S94" i="26"/>
  <c r="X94" i="26" s="1"/>
  <c r="O94" i="26"/>
  <c r="G94" i="26"/>
  <c r="W93" i="26"/>
  <c r="S93" i="26"/>
  <c r="X93" i="26" s="1"/>
  <c r="O93" i="26"/>
  <c r="G93" i="26"/>
  <c r="W92" i="26"/>
  <c r="S92" i="26"/>
  <c r="X92" i="26" s="1"/>
  <c r="O92" i="26"/>
  <c r="G92" i="26"/>
  <c r="W91" i="26"/>
  <c r="S91" i="26"/>
  <c r="X91" i="26" s="1"/>
  <c r="O91" i="26"/>
  <c r="G91" i="26"/>
  <c r="W90" i="26"/>
  <c r="S90" i="26"/>
  <c r="X90" i="26" s="1"/>
  <c r="O90" i="26"/>
  <c r="G90" i="26"/>
  <c r="W89" i="26"/>
  <c r="S89" i="26"/>
  <c r="X89" i="26" s="1"/>
  <c r="O89" i="26"/>
  <c r="G89" i="26"/>
  <c r="W88" i="26"/>
  <c r="S88" i="26"/>
  <c r="X88" i="26" s="1"/>
  <c r="O88" i="26"/>
  <c r="G88" i="26"/>
  <c r="W87" i="26"/>
  <c r="S87" i="26"/>
  <c r="X87" i="26" s="1"/>
  <c r="O87" i="26"/>
  <c r="G87" i="26"/>
  <c r="W86" i="26"/>
  <c r="S86" i="26"/>
  <c r="X86" i="26" s="1"/>
  <c r="O86" i="26"/>
  <c r="G86" i="26"/>
  <c r="W85" i="26"/>
  <c r="S85" i="26"/>
  <c r="X85" i="26" s="1"/>
  <c r="O85" i="26"/>
  <c r="G85" i="26"/>
  <c r="W84" i="26"/>
  <c r="S84" i="26"/>
  <c r="X84" i="26" s="1"/>
  <c r="O84" i="26"/>
  <c r="G84" i="26"/>
  <c r="W83" i="26"/>
  <c r="S83" i="26"/>
  <c r="X83" i="26" s="1"/>
  <c r="O83" i="26"/>
  <c r="G83" i="26"/>
  <c r="W82" i="26"/>
  <c r="S82" i="26"/>
  <c r="X82" i="26" s="1"/>
  <c r="O82" i="26"/>
  <c r="G82" i="26"/>
  <c r="W81" i="26"/>
  <c r="S81" i="26"/>
  <c r="X81" i="26" s="1"/>
  <c r="O81" i="26"/>
  <c r="G81" i="26"/>
  <c r="W80" i="26"/>
  <c r="S80" i="26"/>
  <c r="X80" i="26" s="1"/>
  <c r="O80" i="26"/>
  <c r="G80" i="26"/>
  <c r="W79" i="26"/>
  <c r="S79" i="26"/>
  <c r="X79" i="26" s="1"/>
  <c r="O79" i="26"/>
  <c r="G79" i="26"/>
  <c r="W78" i="26"/>
  <c r="S78" i="26"/>
  <c r="X78" i="26" s="1"/>
  <c r="O78" i="26"/>
  <c r="G78" i="26"/>
  <c r="W77" i="26"/>
  <c r="S77" i="26"/>
  <c r="X77" i="26" s="1"/>
  <c r="O77" i="26"/>
  <c r="G77" i="26"/>
  <c r="W76" i="26"/>
  <c r="S76" i="26"/>
  <c r="X76" i="26" s="1"/>
  <c r="O76" i="26"/>
  <c r="G76" i="26"/>
  <c r="W75" i="26"/>
  <c r="S75" i="26"/>
  <c r="X75" i="26" s="1"/>
  <c r="O75" i="26"/>
  <c r="G75" i="26"/>
  <c r="W74" i="26"/>
  <c r="S74" i="26"/>
  <c r="X74" i="26" s="1"/>
  <c r="O74" i="26"/>
  <c r="G74" i="26"/>
  <c r="W73" i="26"/>
  <c r="S73" i="26"/>
  <c r="X73" i="26" s="1"/>
  <c r="O73" i="26"/>
  <c r="G73" i="26"/>
  <c r="W72" i="26"/>
  <c r="S72" i="26"/>
  <c r="X72" i="26" s="1"/>
  <c r="O72" i="26"/>
  <c r="G72" i="26"/>
  <c r="W71" i="26"/>
  <c r="S71" i="26"/>
  <c r="X71" i="26" s="1"/>
  <c r="O71" i="26"/>
  <c r="G71" i="26"/>
  <c r="W70" i="26"/>
  <c r="S70" i="26"/>
  <c r="X70" i="26" s="1"/>
  <c r="O70" i="26"/>
  <c r="G70" i="26"/>
  <c r="W69" i="26"/>
  <c r="S69" i="26"/>
  <c r="X69" i="26" s="1"/>
  <c r="O69" i="26"/>
  <c r="G69" i="26"/>
  <c r="W68" i="26"/>
  <c r="S68" i="26"/>
  <c r="X68" i="26" s="1"/>
  <c r="O68" i="26"/>
  <c r="G68" i="26"/>
  <c r="W67" i="26"/>
  <c r="S67" i="26"/>
  <c r="X67" i="26" s="1"/>
  <c r="O67" i="26"/>
  <c r="G67" i="26"/>
  <c r="W66" i="26"/>
  <c r="S66" i="26"/>
  <c r="X66" i="26" s="1"/>
  <c r="O66" i="26"/>
  <c r="G66" i="26"/>
  <c r="W65" i="26"/>
  <c r="S65" i="26"/>
  <c r="X65" i="26" s="1"/>
  <c r="O65" i="26"/>
  <c r="G65" i="26"/>
  <c r="W64" i="26"/>
  <c r="S64" i="26"/>
  <c r="X64" i="26" s="1"/>
  <c r="O64" i="26"/>
  <c r="G64" i="26"/>
  <c r="W63" i="26"/>
  <c r="S63" i="26"/>
  <c r="X63" i="26" s="1"/>
  <c r="O63" i="26"/>
  <c r="G63" i="26"/>
  <c r="W62" i="26"/>
  <c r="S62" i="26"/>
  <c r="X62" i="26" s="1"/>
  <c r="O62" i="26"/>
  <c r="G62" i="26"/>
  <c r="W61" i="26"/>
  <c r="S61" i="26"/>
  <c r="X61" i="26" s="1"/>
  <c r="O61" i="26"/>
  <c r="G61" i="26"/>
  <c r="W60" i="26"/>
  <c r="S60" i="26"/>
  <c r="X60" i="26" s="1"/>
  <c r="O60" i="26"/>
  <c r="G60" i="26"/>
  <c r="W59" i="26"/>
  <c r="S59" i="26"/>
  <c r="X59" i="26" s="1"/>
  <c r="O59" i="26"/>
  <c r="G59" i="26"/>
  <c r="W58" i="26"/>
  <c r="S58" i="26"/>
  <c r="X58" i="26" s="1"/>
  <c r="O58" i="26"/>
  <c r="G58" i="26"/>
  <c r="S57" i="26"/>
  <c r="G57" i="26"/>
  <c r="W56" i="26"/>
  <c r="S56" i="26"/>
  <c r="X56" i="26" s="1"/>
  <c r="O56" i="26"/>
  <c r="G56" i="26"/>
  <c r="W55" i="26"/>
  <c r="S55" i="26"/>
  <c r="X55" i="26" s="1"/>
  <c r="O55" i="26"/>
  <c r="G55" i="26"/>
  <c r="W54" i="26"/>
  <c r="S54" i="26"/>
  <c r="X54" i="26" s="1"/>
  <c r="O54" i="26"/>
  <c r="G54" i="26"/>
  <c r="W52" i="26"/>
  <c r="S52" i="26"/>
  <c r="X52" i="26" s="1"/>
  <c r="O52" i="26"/>
  <c r="G52" i="26"/>
  <c r="W51" i="26"/>
  <c r="S51" i="26"/>
  <c r="X51" i="26" s="1"/>
  <c r="O51" i="26"/>
  <c r="G51" i="26"/>
  <c r="W50" i="26"/>
  <c r="S50" i="26"/>
  <c r="X50" i="26" s="1"/>
  <c r="O50" i="26"/>
  <c r="G50" i="26"/>
  <c r="W49" i="26"/>
  <c r="S49" i="26"/>
  <c r="X49" i="26" s="1"/>
  <c r="O49" i="26"/>
  <c r="G49" i="26"/>
  <c r="W48" i="26"/>
  <c r="S48" i="26"/>
  <c r="X48" i="26" s="1"/>
  <c r="O48" i="26"/>
  <c r="G48" i="26"/>
  <c r="W47" i="26"/>
  <c r="S47" i="26"/>
  <c r="X47" i="26" s="1"/>
  <c r="O47" i="26"/>
  <c r="G47" i="26"/>
  <c r="W46" i="26"/>
  <c r="S46" i="26"/>
  <c r="X46" i="26" s="1"/>
  <c r="O46" i="26"/>
  <c r="G46" i="26"/>
  <c r="W45" i="26"/>
  <c r="S45" i="26"/>
  <c r="X45" i="26" s="1"/>
  <c r="O45" i="26"/>
  <c r="G45" i="26"/>
  <c r="W44" i="26"/>
  <c r="S44" i="26"/>
  <c r="X44" i="26" s="1"/>
  <c r="O44" i="26"/>
  <c r="G44" i="26"/>
  <c r="W43" i="26"/>
  <c r="S43" i="26"/>
  <c r="X43" i="26" s="1"/>
  <c r="O43" i="26"/>
  <c r="G43" i="26"/>
  <c r="W42" i="26"/>
  <c r="S42" i="26"/>
  <c r="X42" i="26" s="1"/>
  <c r="O42" i="26"/>
  <c r="G42" i="26"/>
  <c r="S40" i="26"/>
  <c r="O40" i="26"/>
  <c r="G40" i="26"/>
  <c r="W39" i="26"/>
  <c r="S39" i="26"/>
  <c r="X39" i="26" s="1"/>
  <c r="O39" i="26"/>
  <c r="G39" i="26"/>
  <c r="W38" i="26"/>
  <c r="S38" i="26"/>
  <c r="X38" i="26" s="1"/>
  <c r="O38" i="26"/>
  <c r="G38" i="26"/>
  <c r="W37" i="26"/>
  <c r="S37" i="26"/>
  <c r="X37" i="26" s="1"/>
  <c r="O37" i="26"/>
  <c r="G37" i="26"/>
  <c r="W36" i="26"/>
  <c r="S36" i="26"/>
  <c r="X36" i="26" s="1"/>
  <c r="O36" i="26"/>
  <c r="G36" i="26"/>
  <c r="W35" i="26"/>
  <c r="S35" i="26"/>
  <c r="X35" i="26" s="1"/>
  <c r="O35" i="26"/>
  <c r="G35" i="26"/>
  <c r="W34" i="26"/>
  <c r="S34" i="26"/>
  <c r="X34" i="26" s="1"/>
  <c r="O34" i="26"/>
  <c r="G34" i="26"/>
  <c r="W33" i="26"/>
  <c r="S33" i="26"/>
  <c r="X33" i="26" s="1"/>
  <c r="O33" i="26"/>
  <c r="G33" i="26"/>
  <c r="W32" i="26"/>
  <c r="S32" i="26"/>
  <c r="X32" i="26" s="1"/>
  <c r="O32" i="26"/>
  <c r="G32" i="26"/>
  <c r="W31" i="26"/>
  <c r="S31" i="26"/>
  <c r="X31" i="26" s="1"/>
  <c r="O31" i="26"/>
  <c r="G31" i="26"/>
  <c r="W30" i="26"/>
  <c r="S30" i="26"/>
  <c r="X30" i="26" s="1"/>
  <c r="O30" i="26"/>
  <c r="G30" i="26"/>
  <c r="W29" i="26"/>
  <c r="S29" i="26"/>
  <c r="X29" i="26" s="1"/>
  <c r="O29" i="26"/>
  <c r="G29" i="26"/>
  <c r="W28" i="26"/>
  <c r="S28" i="26"/>
  <c r="X28" i="26" s="1"/>
  <c r="O28" i="26"/>
  <c r="G28" i="26"/>
  <c r="W27" i="26"/>
  <c r="S27" i="26"/>
  <c r="X27" i="26" s="1"/>
  <c r="O27" i="26"/>
  <c r="G27" i="26"/>
  <c r="W26" i="26"/>
  <c r="S26" i="26"/>
  <c r="X26" i="26" s="1"/>
  <c r="G26" i="26"/>
  <c r="W25" i="26"/>
  <c r="S25" i="26"/>
  <c r="X25" i="26" s="1"/>
  <c r="O25" i="26"/>
  <c r="G25" i="26"/>
  <c r="W24" i="26"/>
  <c r="S24" i="26"/>
  <c r="X24" i="26" s="1"/>
  <c r="O24" i="26"/>
  <c r="G24" i="26"/>
  <c r="W23" i="26"/>
  <c r="S23" i="26"/>
  <c r="X23" i="26" s="1"/>
  <c r="G23" i="26"/>
  <c r="W22" i="26"/>
  <c r="S22" i="26"/>
  <c r="X22" i="26" s="1"/>
  <c r="O22" i="26"/>
  <c r="G22" i="26"/>
  <c r="W21" i="26"/>
  <c r="S21" i="26"/>
  <c r="X21" i="26" s="1"/>
  <c r="O21" i="26"/>
  <c r="G21" i="26"/>
  <c r="W20" i="26"/>
  <c r="S20" i="26"/>
  <c r="X20" i="26" s="1"/>
  <c r="G20" i="26"/>
  <c r="W19" i="26"/>
  <c r="S19" i="26"/>
  <c r="X19" i="26" s="1"/>
  <c r="O19" i="26"/>
  <c r="G19" i="26"/>
  <c r="W18" i="26"/>
  <c r="S18" i="26"/>
  <c r="X18" i="26" s="1"/>
  <c r="O18" i="26"/>
  <c r="G18" i="26"/>
  <c r="W17" i="26"/>
  <c r="S17" i="26"/>
  <c r="X17" i="26" s="1"/>
  <c r="O17" i="26"/>
  <c r="G17" i="26"/>
  <c r="W16" i="26"/>
  <c r="S16" i="26"/>
  <c r="X16" i="26" s="1"/>
  <c r="O16" i="26"/>
  <c r="G16" i="26"/>
  <c r="W15" i="26"/>
  <c r="S15" i="26"/>
  <c r="X15" i="26" s="1"/>
  <c r="O15" i="26"/>
  <c r="G15" i="26"/>
  <c r="W14" i="26"/>
  <c r="S14" i="26"/>
  <c r="X14" i="26" s="1"/>
  <c r="O14" i="26"/>
  <c r="G14" i="26"/>
  <c r="W13" i="26"/>
  <c r="S13" i="26"/>
  <c r="X13" i="26" s="1"/>
  <c r="O13" i="26"/>
  <c r="G13" i="26"/>
  <c r="W12" i="26"/>
  <c r="S12" i="26"/>
  <c r="X12" i="26" s="1"/>
  <c r="O12" i="26"/>
  <c r="G12" i="26"/>
  <c r="W11" i="26"/>
  <c r="S11" i="26"/>
  <c r="X11" i="26" s="1"/>
  <c r="O11" i="26"/>
  <c r="G11" i="26"/>
  <c r="W10" i="26"/>
  <c r="S10" i="26"/>
  <c r="X10" i="26" s="1"/>
  <c r="O10" i="26"/>
  <c r="G10" i="26"/>
  <c r="W9" i="26"/>
  <c r="S9" i="26"/>
  <c r="X9" i="26" s="1"/>
  <c r="O9" i="26"/>
  <c r="G9" i="26"/>
  <c r="W8" i="26"/>
  <c r="S8" i="26"/>
  <c r="X8" i="26" s="1"/>
  <c r="O8" i="26"/>
  <c r="G8" i="26"/>
  <c r="W7" i="26"/>
  <c r="S7" i="26"/>
  <c r="X7" i="26" s="1"/>
  <c r="O7" i="26"/>
  <c r="G7" i="26"/>
  <c r="W6" i="26"/>
  <c r="S6" i="26"/>
  <c r="X6" i="26" s="1"/>
  <c r="O6" i="26"/>
  <c r="G6" i="26"/>
  <c r="W5" i="26"/>
  <c r="S5" i="26"/>
  <c r="X5" i="26" s="1"/>
  <c r="O5" i="26"/>
  <c r="G5" i="26"/>
  <c r="W4" i="26"/>
  <c r="S4" i="26"/>
  <c r="X4" i="26" s="1"/>
  <c r="O4" i="26"/>
  <c r="G4" i="26"/>
  <c r="W3" i="26"/>
  <c r="S3" i="26"/>
  <c r="O3" i="26"/>
  <c r="G3" i="26"/>
  <c r="S354" i="26" l="1"/>
  <c r="O356" i="26"/>
  <c r="W354" i="26"/>
  <c r="O354" i="26"/>
  <c r="X3" i="26"/>
  <c r="X354" i="26" s="1"/>
  <c r="G48" i="24" l="1"/>
  <c r="H48" i="24" l="1"/>
  <c r="P48" i="24" l="1"/>
  <c r="O48" i="24"/>
  <c r="I48" i="24"/>
  <c r="J48" i="24"/>
  <c r="K48" i="24" l="1"/>
  <c r="P40" i="24" l="1"/>
  <c r="O40" i="24"/>
  <c r="N40" i="24"/>
  <c r="L9" i="24" l="1"/>
  <c r="L41" i="24"/>
  <c r="L12" i="24"/>
  <c r="L10" i="24"/>
  <c r="H9" i="24"/>
  <c r="H8" i="24"/>
  <c r="L7" i="24"/>
  <c r="E45" i="24"/>
  <c r="F7" i="24"/>
  <c r="H7" i="24" s="1"/>
  <c r="T139" i="25"/>
  <c r="S139" i="25"/>
  <c r="R139" i="25"/>
  <c r="Q139" i="25"/>
  <c r="P139" i="25"/>
  <c r="O139" i="25"/>
  <c r="N139" i="25"/>
  <c r="M139" i="25"/>
  <c r="L139" i="25"/>
  <c r="K139" i="25"/>
  <c r="J139" i="25"/>
  <c r="I139" i="25"/>
  <c r="H139" i="25"/>
  <c r="H138" i="25"/>
  <c r="H137" i="25"/>
  <c r="H136" i="25"/>
  <c r="H134" i="25"/>
  <c r="I133" i="25"/>
  <c r="I132" i="25"/>
  <c r="U131" i="25"/>
  <c r="U134" i="25" s="1"/>
  <c r="U136" i="25" s="1"/>
  <c r="C131" i="25"/>
  <c r="H130" i="25"/>
  <c r="H129" i="25"/>
  <c r="H128" i="25"/>
  <c r="J125" i="25"/>
  <c r="I125" i="25"/>
  <c r="I127" i="25" s="1"/>
  <c r="I123" i="25"/>
  <c r="J122" i="25"/>
  <c r="I122" i="25"/>
  <c r="I124" i="25" s="1"/>
  <c r="I129" i="25" s="1"/>
  <c r="H121" i="25"/>
  <c r="H119" i="25"/>
  <c r="J118" i="25"/>
  <c r="K117" i="25" s="1"/>
  <c r="G118" i="25"/>
  <c r="U116" i="25"/>
  <c r="C116" i="25"/>
  <c r="I115" i="25"/>
  <c r="J115" i="25" s="1"/>
  <c r="I114" i="25"/>
  <c r="U113" i="25"/>
  <c r="I112" i="25"/>
  <c r="J111" i="25" s="1"/>
  <c r="I111" i="25"/>
  <c r="U110" i="25"/>
  <c r="I108" i="25"/>
  <c r="J107" i="25"/>
  <c r="I107" i="25"/>
  <c r="I109" i="25" s="1"/>
  <c r="C107" i="25"/>
  <c r="H106" i="25"/>
  <c r="H105" i="25"/>
  <c r="H104" i="25"/>
  <c r="J101" i="25"/>
  <c r="I101" i="25"/>
  <c r="I103" i="25" s="1"/>
  <c r="G100" i="25"/>
  <c r="I99" i="25"/>
  <c r="J98" i="25"/>
  <c r="I98" i="25"/>
  <c r="I100" i="25" s="1"/>
  <c r="I96" i="25"/>
  <c r="J95" i="25"/>
  <c r="I95" i="25"/>
  <c r="C95" i="25"/>
  <c r="I94" i="25"/>
  <c r="J94" i="25" s="1"/>
  <c r="I93" i="25"/>
  <c r="U92" i="25"/>
  <c r="C92" i="25"/>
  <c r="H91" i="25"/>
  <c r="H90" i="25"/>
  <c r="H89" i="25"/>
  <c r="I88" i="25"/>
  <c r="J87" i="25" s="1"/>
  <c r="I87" i="25"/>
  <c r="U86" i="25"/>
  <c r="C86" i="25"/>
  <c r="I84" i="25"/>
  <c r="J83" i="25"/>
  <c r="I83" i="25"/>
  <c r="C83" i="25"/>
  <c r="H82" i="25"/>
  <c r="H80" i="25"/>
  <c r="I79" i="25"/>
  <c r="J79" i="25" s="1"/>
  <c r="K78" i="25" s="1"/>
  <c r="I78" i="25"/>
  <c r="T77" i="25"/>
  <c r="S77" i="25"/>
  <c r="R77" i="25"/>
  <c r="I76" i="25"/>
  <c r="J75" i="25" s="1"/>
  <c r="I75" i="25"/>
  <c r="U74" i="25"/>
  <c r="I72" i="25"/>
  <c r="J71" i="25"/>
  <c r="I71" i="25"/>
  <c r="I73" i="25" s="1"/>
  <c r="H70" i="25"/>
  <c r="H69" i="25"/>
  <c r="H68" i="25"/>
  <c r="H67" i="25"/>
  <c r="L66" i="25"/>
  <c r="M66" i="25" s="1"/>
  <c r="L65" i="25"/>
  <c r="K65" i="25"/>
  <c r="J65" i="25"/>
  <c r="I65" i="25"/>
  <c r="U64" i="25"/>
  <c r="C64" i="25"/>
  <c r="K63" i="25"/>
  <c r="L63" i="25" s="1"/>
  <c r="K62" i="25"/>
  <c r="J62" i="25"/>
  <c r="I62" i="25"/>
  <c r="U61" i="25"/>
  <c r="C61" i="25"/>
  <c r="K60" i="25"/>
  <c r="K59" i="25"/>
  <c r="J59" i="25"/>
  <c r="I59" i="25"/>
  <c r="U58" i="25"/>
  <c r="C58" i="25"/>
  <c r="G57" i="25"/>
  <c r="I56" i="25"/>
  <c r="J55" i="25"/>
  <c r="U55" i="25" s="1"/>
  <c r="C55" i="25"/>
  <c r="G54" i="25"/>
  <c r="I53" i="25"/>
  <c r="J52" i="25"/>
  <c r="I52" i="25"/>
  <c r="J49" i="25"/>
  <c r="I49" i="25"/>
  <c r="I51" i="25" s="1"/>
  <c r="I47" i="25"/>
  <c r="J46" i="25"/>
  <c r="I46" i="25"/>
  <c r="I48" i="25" s="1"/>
  <c r="I44" i="25"/>
  <c r="J43" i="25"/>
  <c r="I43" i="25"/>
  <c r="I45" i="25" s="1"/>
  <c r="I41" i="25"/>
  <c r="J40" i="25"/>
  <c r="I40" i="25"/>
  <c r="I42" i="25" s="1"/>
  <c r="I39" i="25"/>
  <c r="J39" i="25" s="1"/>
  <c r="K39" i="25" s="1"/>
  <c r="L38" i="25" s="1"/>
  <c r="I38" i="25"/>
  <c r="U37" i="25"/>
  <c r="C37" i="25"/>
  <c r="I36" i="25"/>
  <c r="J35" i="25" s="1"/>
  <c r="I35" i="25"/>
  <c r="U34" i="25"/>
  <c r="C34" i="25"/>
  <c r="I33" i="25"/>
  <c r="J32" i="25" s="1"/>
  <c r="I32" i="25"/>
  <c r="U31" i="25"/>
  <c r="C31" i="25"/>
  <c r="H30" i="25"/>
  <c r="H29" i="25"/>
  <c r="H28" i="25"/>
  <c r="K27" i="25"/>
  <c r="K26" i="25"/>
  <c r="I26" i="25"/>
  <c r="U25" i="25"/>
  <c r="C25" i="25"/>
  <c r="I24" i="25"/>
  <c r="J23" i="25" s="1"/>
  <c r="I23" i="25"/>
  <c r="U22" i="25"/>
  <c r="I21" i="25"/>
  <c r="J21" i="25" s="1"/>
  <c r="K21" i="25" s="1"/>
  <c r="I20" i="25"/>
  <c r="U19" i="25"/>
  <c r="I17" i="25"/>
  <c r="J16" i="25"/>
  <c r="I16" i="25"/>
  <c r="I14" i="25"/>
  <c r="J13" i="25"/>
  <c r="I13" i="25"/>
  <c r="I15" i="25" s="1"/>
  <c r="J14" i="25" s="1"/>
  <c r="C13" i="25"/>
  <c r="I12" i="25"/>
  <c r="J11" i="25" s="1"/>
  <c r="I11" i="25"/>
  <c r="U10" i="25"/>
  <c r="D10" i="25"/>
  <c r="C12" i="25" s="1"/>
  <c r="C10" i="25"/>
  <c r="I9" i="25"/>
  <c r="C9" i="25"/>
  <c r="I8" i="25"/>
  <c r="U7" i="25"/>
  <c r="C7" i="25"/>
  <c r="U68" i="25" l="1"/>
  <c r="J38" i="25"/>
  <c r="J51" i="25"/>
  <c r="K51" i="25" s="1"/>
  <c r="L51" i="25" s="1"/>
  <c r="M51" i="25" s="1"/>
  <c r="J93" i="25"/>
  <c r="I119" i="25"/>
  <c r="J103" i="25"/>
  <c r="K103" i="25" s="1"/>
  <c r="L103" i="25" s="1"/>
  <c r="M103" i="25" s="1"/>
  <c r="N103" i="25" s="1"/>
  <c r="O102" i="25" s="1"/>
  <c r="U107" i="25"/>
  <c r="U95" i="25"/>
  <c r="U104" i="25" s="1"/>
  <c r="U98" i="25"/>
  <c r="U101" i="25"/>
  <c r="U105" i="25" s="1"/>
  <c r="U52" i="25"/>
  <c r="I54" i="25"/>
  <c r="J54" i="25" s="1"/>
  <c r="L62" i="25"/>
  <c r="J76" i="25"/>
  <c r="J109" i="25"/>
  <c r="I121" i="25"/>
  <c r="D13" i="25"/>
  <c r="K20" i="25"/>
  <c r="J42" i="25"/>
  <c r="K41" i="25" s="1"/>
  <c r="U71" i="25"/>
  <c r="U77" i="25"/>
  <c r="J78" i="25"/>
  <c r="J112" i="25"/>
  <c r="J114" i="25"/>
  <c r="K118" i="25"/>
  <c r="L117" i="25" s="1"/>
  <c r="U122" i="25"/>
  <c r="U129" i="25" s="1"/>
  <c r="U13" i="25"/>
  <c r="U28" i="25" s="1"/>
  <c r="U16" i="25"/>
  <c r="U29" i="25" s="1"/>
  <c r="J48" i="25"/>
  <c r="K48" i="25" s="1"/>
  <c r="U49" i="25"/>
  <c r="F40" i="24"/>
  <c r="I69" i="25"/>
  <c r="J45" i="25"/>
  <c r="J44" i="25"/>
  <c r="K47" i="25"/>
  <c r="M63" i="25"/>
  <c r="M62" i="25"/>
  <c r="O103" i="25"/>
  <c r="K42" i="25"/>
  <c r="L20" i="25"/>
  <c r="L21" i="25"/>
  <c r="N65" i="25"/>
  <c r="N66" i="25"/>
  <c r="L27" i="25"/>
  <c r="L26" i="25"/>
  <c r="J47" i="25"/>
  <c r="I82" i="25"/>
  <c r="J72" i="25"/>
  <c r="I80" i="25"/>
  <c r="J73" i="25"/>
  <c r="I97" i="25"/>
  <c r="I105" i="25"/>
  <c r="K114" i="25"/>
  <c r="K115" i="25"/>
  <c r="J121" i="25"/>
  <c r="J127" i="25"/>
  <c r="J132" i="25"/>
  <c r="J133" i="25"/>
  <c r="J8" i="25"/>
  <c r="J12" i="25"/>
  <c r="J15" i="25"/>
  <c r="I28" i="25"/>
  <c r="L39" i="25"/>
  <c r="J41" i="25"/>
  <c r="J57" i="25"/>
  <c r="I68" i="25"/>
  <c r="I106" i="25"/>
  <c r="J119" i="25"/>
  <c r="K108" i="25"/>
  <c r="K109" i="25"/>
  <c r="I128" i="25"/>
  <c r="I134" i="25"/>
  <c r="J9" i="25"/>
  <c r="J36" i="25"/>
  <c r="U43" i="25"/>
  <c r="U69" i="25" s="1"/>
  <c r="U46" i="25"/>
  <c r="K79" i="25"/>
  <c r="I85" i="25"/>
  <c r="U83" i="25"/>
  <c r="U89" i="25" s="1"/>
  <c r="U91" i="25" s="1"/>
  <c r="H155" i="25"/>
  <c r="H150" i="25"/>
  <c r="K93" i="25"/>
  <c r="J105" i="25"/>
  <c r="K94" i="25"/>
  <c r="J99" i="25"/>
  <c r="J100" i="25"/>
  <c r="U119" i="25"/>
  <c r="U121" i="25" s="1"/>
  <c r="I18" i="25"/>
  <c r="J20" i="25"/>
  <c r="J24" i="25"/>
  <c r="J33" i="25"/>
  <c r="K38" i="25"/>
  <c r="I67" i="25"/>
  <c r="U40" i="25"/>
  <c r="L60" i="25"/>
  <c r="L59" i="25"/>
  <c r="M65" i="25"/>
  <c r="J88" i="25"/>
  <c r="I89" i="25"/>
  <c r="L118" i="25"/>
  <c r="J124" i="25"/>
  <c r="I136" i="25"/>
  <c r="J108" i="25"/>
  <c r="J123" i="25"/>
  <c r="I130" i="25"/>
  <c r="U125" i="25"/>
  <c r="U128" i="25" s="1"/>
  <c r="U130" i="25" s="1"/>
  <c r="H140" i="25"/>
  <c r="I138" i="25" l="1"/>
  <c r="M50" i="25"/>
  <c r="I70" i="25"/>
  <c r="J53" i="25"/>
  <c r="I137" i="25"/>
  <c r="I140" i="25" s="1"/>
  <c r="U67" i="25"/>
  <c r="U70" i="25" s="1"/>
  <c r="K53" i="25"/>
  <c r="K54" i="25"/>
  <c r="J67" i="25"/>
  <c r="U106" i="25"/>
  <c r="K76" i="25"/>
  <c r="K75" i="25"/>
  <c r="I30" i="25"/>
  <c r="C15" i="25"/>
  <c r="D16" i="25"/>
  <c r="U30" i="25"/>
  <c r="U80" i="25"/>
  <c r="U82" i="25" s="1"/>
  <c r="K111" i="25"/>
  <c r="K112" i="25"/>
  <c r="G40" i="24"/>
  <c r="I40" i="24" s="1"/>
  <c r="K40" i="24" s="1"/>
  <c r="M40" i="24" s="1"/>
  <c r="O66" i="25"/>
  <c r="O65" i="25"/>
  <c r="M20" i="25"/>
  <c r="M21" i="25"/>
  <c r="L47" i="25"/>
  <c r="L48" i="25"/>
  <c r="K45" i="25"/>
  <c r="J69" i="25"/>
  <c r="K44" i="25"/>
  <c r="J130" i="25"/>
  <c r="K124" i="25"/>
  <c r="J129" i="25"/>
  <c r="K123" i="25"/>
  <c r="J89" i="25"/>
  <c r="K88" i="25"/>
  <c r="K87" i="25"/>
  <c r="M59" i="25"/>
  <c r="M60" i="25"/>
  <c r="J138" i="25"/>
  <c r="K23" i="25"/>
  <c r="K24" i="25"/>
  <c r="J128" i="25"/>
  <c r="K127" i="25"/>
  <c r="K126" i="25"/>
  <c r="J82" i="25"/>
  <c r="J80" i="25"/>
  <c r="K73" i="25"/>
  <c r="K72" i="25"/>
  <c r="M27" i="25"/>
  <c r="M26" i="25"/>
  <c r="P102" i="25"/>
  <c r="P103" i="25"/>
  <c r="J70" i="25"/>
  <c r="J68" i="25"/>
  <c r="K32" i="25"/>
  <c r="K33" i="25"/>
  <c r="K105" i="25"/>
  <c r="L94" i="25"/>
  <c r="L93" i="25"/>
  <c r="K36" i="25"/>
  <c r="K35" i="25"/>
  <c r="K14" i="25"/>
  <c r="K15" i="25"/>
  <c r="L115" i="25"/>
  <c r="L114" i="25"/>
  <c r="I104" i="25"/>
  <c r="J97" i="25"/>
  <c r="J96" i="25"/>
  <c r="L41" i="25"/>
  <c r="L42" i="25"/>
  <c r="N63" i="25"/>
  <c r="N62" i="25"/>
  <c r="J18" i="25"/>
  <c r="J17" i="25"/>
  <c r="I29" i="25"/>
  <c r="K100" i="25"/>
  <c r="K99" i="25"/>
  <c r="K121" i="25"/>
  <c r="L109" i="25"/>
  <c r="K119" i="25"/>
  <c r="L108" i="25"/>
  <c r="M39" i="25"/>
  <c r="M38" i="25"/>
  <c r="J28" i="25"/>
  <c r="K12" i="25"/>
  <c r="K11" i="25"/>
  <c r="I90" i="25"/>
  <c r="J85" i="25"/>
  <c r="I91" i="25"/>
  <c r="I155" i="25" s="1"/>
  <c r="I156" i="25" s="1"/>
  <c r="J84" i="25"/>
  <c r="K9" i="25"/>
  <c r="K8" i="25"/>
  <c r="M118" i="25"/>
  <c r="M117" i="25"/>
  <c r="L79" i="25"/>
  <c r="L78" i="25"/>
  <c r="K57" i="25"/>
  <c r="K56" i="25"/>
  <c r="J134" i="25"/>
  <c r="J136" i="25"/>
  <c r="K133" i="25"/>
  <c r="K132" i="25"/>
  <c r="L54" i="25"/>
  <c r="L53" i="25"/>
  <c r="N50" i="25"/>
  <c r="N51" i="25"/>
  <c r="L76" i="25" l="1"/>
  <c r="L75" i="25"/>
  <c r="L112" i="25"/>
  <c r="L121" i="25" s="1"/>
  <c r="L111" i="25"/>
  <c r="C18" i="25"/>
  <c r="D19" i="25"/>
  <c r="O51" i="25"/>
  <c r="O50" i="25"/>
  <c r="K17" i="25"/>
  <c r="J29" i="25"/>
  <c r="K18" i="25"/>
  <c r="K30" i="25" s="1"/>
  <c r="J104" i="25"/>
  <c r="K97" i="25"/>
  <c r="K96" i="25"/>
  <c r="J106" i="25"/>
  <c r="L15" i="25"/>
  <c r="L14" i="25"/>
  <c r="K80" i="25"/>
  <c r="L73" i="25"/>
  <c r="K82" i="25"/>
  <c r="L72" i="25"/>
  <c r="L127" i="25"/>
  <c r="L126" i="25"/>
  <c r="K128" i="25"/>
  <c r="M54" i="25"/>
  <c r="M53" i="25"/>
  <c r="L133" i="25"/>
  <c r="K136" i="25"/>
  <c r="L132" i="25"/>
  <c r="K134" i="25"/>
  <c r="L57" i="25"/>
  <c r="L67" i="25" s="1"/>
  <c r="L56" i="25"/>
  <c r="N118" i="25"/>
  <c r="N117" i="25"/>
  <c r="J137" i="25"/>
  <c r="J140" i="25" s="1"/>
  <c r="K28" i="25"/>
  <c r="L12" i="25"/>
  <c r="L11" i="25"/>
  <c r="N39" i="25"/>
  <c r="M115" i="25"/>
  <c r="M114" i="25"/>
  <c r="L36" i="25"/>
  <c r="L35" i="25"/>
  <c r="M94" i="25"/>
  <c r="L105" i="25"/>
  <c r="M93" i="25"/>
  <c r="P66" i="25"/>
  <c r="P65" i="25"/>
  <c r="L88" i="25"/>
  <c r="K89" i="25"/>
  <c r="L87" i="25"/>
  <c r="L124" i="25"/>
  <c r="K129" i="25"/>
  <c r="K130" i="25"/>
  <c r="L123" i="25"/>
  <c r="K69" i="25"/>
  <c r="L44" i="25"/>
  <c r="L45" i="25"/>
  <c r="N21" i="25"/>
  <c r="N20" i="25"/>
  <c r="M79" i="25"/>
  <c r="M78" i="25"/>
  <c r="L9" i="25"/>
  <c r="L8" i="25"/>
  <c r="L100" i="25"/>
  <c r="L99" i="25"/>
  <c r="K70" i="25"/>
  <c r="K68" i="25"/>
  <c r="L33" i="25"/>
  <c r="L32" i="25"/>
  <c r="N27" i="25"/>
  <c r="N26" i="25"/>
  <c r="N60" i="25"/>
  <c r="N59" i="25"/>
  <c r="M48" i="25"/>
  <c r="M47" i="25"/>
  <c r="J30" i="25"/>
  <c r="K84" i="25"/>
  <c r="K85" i="25"/>
  <c r="J91" i="25"/>
  <c r="J155" i="25" s="1"/>
  <c r="J90" i="25"/>
  <c r="M109" i="25"/>
  <c r="M108" i="25"/>
  <c r="O63" i="25"/>
  <c r="O62" i="25"/>
  <c r="M42" i="25"/>
  <c r="M41" i="25"/>
  <c r="Q102" i="25"/>
  <c r="Q103" i="25"/>
  <c r="K67" i="25"/>
  <c r="L23" i="25"/>
  <c r="K138" i="25"/>
  <c r="L24" i="25"/>
  <c r="L119" i="25" l="1"/>
  <c r="M76" i="25"/>
  <c r="M75" i="25"/>
  <c r="D22" i="25"/>
  <c r="C21" i="25"/>
  <c r="M112" i="25"/>
  <c r="M121" i="25" s="1"/>
  <c r="M111" i="25"/>
  <c r="O60" i="25"/>
  <c r="O59" i="25"/>
  <c r="L68" i="25"/>
  <c r="L70" i="25"/>
  <c r="M32" i="25"/>
  <c r="M33" i="25"/>
  <c r="M15" i="25"/>
  <c r="M14" i="25"/>
  <c r="N42" i="25"/>
  <c r="N41" i="25"/>
  <c r="K91" i="25"/>
  <c r="L85" i="25"/>
  <c r="L84" i="25"/>
  <c r="K90" i="25"/>
  <c r="N79" i="25"/>
  <c r="N78" i="25"/>
  <c r="L89" i="25"/>
  <c r="M87" i="25"/>
  <c r="M88" i="25"/>
  <c r="N94" i="25"/>
  <c r="M105" i="25"/>
  <c r="N93" i="25"/>
  <c r="N115" i="25"/>
  <c r="N114" i="25"/>
  <c r="M11" i="25"/>
  <c r="L28" i="25"/>
  <c r="M12" i="25"/>
  <c r="O118" i="25"/>
  <c r="O117" i="25"/>
  <c r="M72" i="25"/>
  <c r="L82" i="25"/>
  <c r="L80" i="25"/>
  <c r="M73" i="25"/>
  <c r="L138" i="25"/>
  <c r="M23" i="25"/>
  <c r="M24" i="25"/>
  <c r="R103" i="25"/>
  <c r="R102" i="25"/>
  <c r="M119" i="25"/>
  <c r="N108" i="25"/>
  <c r="N109" i="25"/>
  <c r="N47" i="25"/>
  <c r="N48" i="25"/>
  <c r="O27" i="25"/>
  <c r="O26" i="25"/>
  <c r="M100" i="25"/>
  <c r="M99" i="25"/>
  <c r="K137" i="25"/>
  <c r="K140" i="25" s="1"/>
  <c r="L129" i="25"/>
  <c r="L130" i="25"/>
  <c r="M123" i="25"/>
  <c r="M124" i="25"/>
  <c r="J156" i="25"/>
  <c r="Q66" i="25"/>
  <c r="Q65" i="25"/>
  <c r="O39" i="25"/>
  <c r="O38" i="25"/>
  <c r="N54" i="25"/>
  <c r="N53" i="25"/>
  <c r="L128" i="25"/>
  <c r="M126" i="25"/>
  <c r="M127" i="25"/>
  <c r="M44" i="25"/>
  <c r="M45" i="25"/>
  <c r="L69" i="25"/>
  <c r="P62" i="25"/>
  <c r="P63" i="25"/>
  <c r="M8" i="25"/>
  <c r="M9" i="25"/>
  <c r="O20" i="25"/>
  <c r="O21" i="25"/>
  <c r="M35" i="25"/>
  <c r="M36" i="25"/>
  <c r="M56" i="25"/>
  <c r="M57" i="25"/>
  <c r="M67" i="25" s="1"/>
  <c r="L136" i="25"/>
  <c r="L134" i="25"/>
  <c r="M132" i="25"/>
  <c r="M133" i="25"/>
  <c r="L96" i="25"/>
  <c r="L97" i="25"/>
  <c r="K104" i="25"/>
  <c r="K106" i="25"/>
  <c r="L17" i="25"/>
  <c r="K29" i="25"/>
  <c r="L18" i="25"/>
  <c r="P51" i="25"/>
  <c r="P50" i="25"/>
  <c r="N75" i="25" l="1"/>
  <c r="N76" i="25"/>
  <c r="K155" i="25"/>
  <c r="K156" i="25" s="1"/>
  <c r="N111" i="25"/>
  <c r="N112" i="25"/>
  <c r="N121" i="25" s="1"/>
  <c r="D25" i="25"/>
  <c r="C24" i="25"/>
  <c r="Q50" i="25"/>
  <c r="Q51" i="25"/>
  <c r="Q63" i="25"/>
  <c r="Q62" i="25"/>
  <c r="M69" i="25"/>
  <c r="N44" i="25"/>
  <c r="N45" i="25"/>
  <c r="L90" i="25"/>
  <c r="M85" i="25"/>
  <c r="L91" i="25"/>
  <c r="M84" i="25"/>
  <c r="O41" i="25"/>
  <c r="O42" i="25"/>
  <c r="N14" i="25"/>
  <c r="N15" i="25"/>
  <c r="P60" i="25"/>
  <c r="P59" i="25"/>
  <c r="L29" i="25"/>
  <c r="M17" i="25"/>
  <c r="M18" i="25"/>
  <c r="M137" i="25" s="1"/>
  <c r="R65" i="25"/>
  <c r="R66" i="25"/>
  <c r="N99" i="25"/>
  <c r="N100" i="25"/>
  <c r="P27" i="25"/>
  <c r="P26" i="25"/>
  <c r="P117" i="25"/>
  <c r="P118" i="25"/>
  <c r="O93" i="25"/>
  <c r="N105" i="25"/>
  <c r="O94" i="25"/>
  <c r="M97" i="25"/>
  <c r="L104" i="25"/>
  <c r="M96" i="25"/>
  <c r="L106" i="25"/>
  <c r="N132" i="25"/>
  <c r="M136" i="25"/>
  <c r="N133" i="25"/>
  <c r="M134" i="25"/>
  <c r="N56" i="25"/>
  <c r="N57" i="25"/>
  <c r="N67" i="25" s="1"/>
  <c r="N35" i="25"/>
  <c r="N36" i="25"/>
  <c r="L137" i="25"/>
  <c r="L140" i="25" s="1"/>
  <c r="P38" i="25"/>
  <c r="P39" i="25"/>
  <c r="O47" i="25"/>
  <c r="O48" i="25"/>
  <c r="S103" i="25"/>
  <c r="S102" i="25"/>
  <c r="N11" i="25"/>
  <c r="M28" i="25"/>
  <c r="N12" i="25"/>
  <c r="O114" i="25"/>
  <c r="O115" i="25"/>
  <c r="O108" i="25"/>
  <c r="N119" i="25"/>
  <c r="O109" i="25"/>
  <c r="M82" i="25"/>
  <c r="N72" i="25"/>
  <c r="M80" i="25"/>
  <c r="N73" i="25"/>
  <c r="P20" i="25"/>
  <c r="P21" i="25"/>
  <c r="L30" i="25"/>
  <c r="N8" i="25"/>
  <c r="M30" i="25"/>
  <c r="N9" i="25"/>
  <c r="N126" i="25"/>
  <c r="N127" i="25"/>
  <c r="M128" i="25"/>
  <c r="O53" i="25"/>
  <c r="O54" i="25"/>
  <c r="N123" i="25"/>
  <c r="M129" i="25"/>
  <c r="N124" i="25"/>
  <c r="M130" i="25"/>
  <c r="M138" i="25"/>
  <c r="N24" i="25"/>
  <c r="N23" i="25"/>
  <c r="N87" i="25"/>
  <c r="M89" i="25"/>
  <c r="N88" i="25"/>
  <c r="O78" i="25"/>
  <c r="O79" i="25"/>
  <c r="N32" i="25"/>
  <c r="M68" i="25"/>
  <c r="N33" i="25"/>
  <c r="M70" i="25"/>
  <c r="O75" i="25" l="1"/>
  <c r="O76" i="25"/>
  <c r="L155" i="25"/>
  <c r="L156" i="25" s="1"/>
  <c r="C27" i="25"/>
  <c r="D28" i="25"/>
  <c r="D31" i="25" s="1"/>
  <c r="O111" i="25"/>
  <c r="O112" i="25"/>
  <c r="O121" i="25" s="1"/>
  <c r="M140" i="25"/>
  <c r="O33" i="25"/>
  <c r="N70" i="25"/>
  <c r="N68" i="25"/>
  <c r="O32" i="25"/>
  <c r="N128" i="25"/>
  <c r="O127" i="25"/>
  <c r="O126" i="25"/>
  <c r="P115" i="25"/>
  <c r="P114" i="25"/>
  <c r="P48" i="25"/>
  <c r="P47" i="25"/>
  <c r="Q38" i="25"/>
  <c r="Q39" i="25"/>
  <c r="N89" i="25"/>
  <c r="O87" i="25"/>
  <c r="O88" i="25"/>
  <c r="P54" i="25"/>
  <c r="P53" i="25"/>
  <c r="N80" i="25"/>
  <c r="O73" i="25"/>
  <c r="N82" i="25"/>
  <c r="O72" i="25"/>
  <c r="O119" i="25"/>
  <c r="P108" i="25"/>
  <c r="P109" i="25"/>
  <c r="O57" i="25"/>
  <c r="O56" i="25"/>
  <c r="S66" i="25"/>
  <c r="S65" i="25"/>
  <c r="R50" i="25"/>
  <c r="R51" i="25"/>
  <c r="P79" i="25"/>
  <c r="P78" i="25"/>
  <c r="N138" i="25"/>
  <c r="O24" i="25"/>
  <c r="O23" i="25"/>
  <c r="T102" i="25"/>
  <c r="U102" i="25" s="1"/>
  <c r="T103" i="25"/>
  <c r="O36" i="25"/>
  <c r="O35" i="25"/>
  <c r="O105" i="25"/>
  <c r="P94" i="25"/>
  <c r="P93" i="25"/>
  <c r="Q118" i="25"/>
  <c r="Q117" i="25"/>
  <c r="O100" i="25"/>
  <c r="O99" i="25"/>
  <c r="N69" i="25"/>
  <c r="O45" i="25"/>
  <c r="O44" i="25"/>
  <c r="R63" i="25"/>
  <c r="R62" i="25"/>
  <c r="N134" i="25"/>
  <c r="O133" i="25"/>
  <c r="O132" i="25"/>
  <c r="N136" i="25"/>
  <c r="N18" i="25"/>
  <c r="N30" i="25" s="1"/>
  <c r="M29" i="25"/>
  <c r="N17" i="25"/>
  <c r="Q60" i="25"/>
  <c r="Q59" i="25"/>
  <c r="P41" i="25"/>
  <c r="P42" i="25"/>
  <c r="N85" i="25"/>
  <c r="N84" i="25"/>
  <c r="M90" i="25"/>
  <c r="M91" i="25"/>
  <c r="N130" i="25"/>
  <c r="O123" i="25"/>
  <c r="O124" i="25"/>
  <c r="N129" i="25"/>
  <c r="O9" i="25"/>
  <c r="O8" i="25"/>
  <c r="Q21" i="25"/>
  <c r="Q20" i="25"/>
  <c r="N28" i="25"/>
  <c r="O12" i="25"/>
  <c r="O11" i="25"/>
  <c r="M104" i="25"/>
  <c r="N97" i="25"/>
  <c r="N96" i="25"/>
  <c r="M106" i="25"/>
  <c r="Q26" i="25"/>
  <c r="Q27" i="25"/>
  <c r="O14" i="25"/>
  <c r="O15" i="25"/>
  <c r="P75" i="25" l="1"/>
  <c r="P76" i="25"/>
  <c r="C33" i="25"/>
  <c r="D34" i="25"/>
  <c r="M155" i="25"/>
  <c r="M156" i="25" s="1"/>
  <c r="P112" i="25"/>
  <c r="P121" i="25" s="1"/>
  <c r="P111" i="25"/>
  <c r="R21" i="25"/>
  <c r="R20" i="25"/>
  <c r="O18" i="25"/>
  <c r="O17" i="25"/>
  <c r="N29" i="25"/>
  <c r="R118" i="25"/>
  <c r="R117" i="25"/>
  <c r="O84" i="25"/>
  <c r="N90" i="25"/>
  <c r="O85" i="25"/>
  <c r="N91" i="25"/>
  <c r="S63" i="25"/>
  <c r="S62" i="25"/>
  <c r="Q79" i="25"/>
  <c r="Q78" i="25"/>
  <c r="P56" i="25"/>
  <c r="P57" i="25"/>
  <c r="P9" i="25"/>
  <c r="P8" i="25"/>
  <c r="P124" i="25"/>
  <c r="O130" i="25"/>
  <c r="P123" i="25"/>
  <c r="O129" i="25"/>
  <c r="Q42" i="25"/>
  <c r="Q41" i="25"/>
  <c r="P99" i="25"/>
  <c r="P100" i="25"/>
  <c r="P36" i="25"/>
  <c r="P35" i="25"/>
  <c r="P23" i="25"/>
  <c r="O138" i="25"/>
  <c r="P24" i="25"/>
  <c r="S51" i="25"/>
  <c r="S50" i="25"/>
  <c r="Q109" i="25"/>
  <c r="Q108" i="25"/>
  <c r="O80" i="25"/>
  <c r="P73" i="25"/>
  <c r="O82" i="25"/>
  <c r="P72" i="25"/>
  <c r="P88" i="25"/>
  <c r="O89" i="25"/>
  <c r="P87" i="25"/>
  <c r="R38" i="25"/>
  <c r="R39" i="25"/>
  <c r="P15" i="25"/>
  <c r="P14" i="25"/>
  <c r="O96" i="25"/>
  <c r="N104" i="25"/>
  <c r="O97" i="25"/>
  <c r="N106" i="25"/>
  <c r="P11" i="25"/>
  <c r="O28" i="25"/>
  <c r="P12" i="25"/>
  <c r="R59" i="25"/>
  <c r="R60" i="25"/>
  <c r="T66" i="25"/>
  <c r="T65" i="25"/>
  <c r="U65" i="25" s="1"/>
  <c r="Q115" i="25"/>
  <c r="Q114" i="25"/>
  <c r="O70" i="25"/>
  <c r="O68" i="25"/>
  <c r="P33" i="25"/>
  <c r="P32" i="25"/>
  <c r="R27" i="25"/>
  <c r="R26" i="25"/>
  <c r="O67" i="25"/>
  <c r="N137" i="25"/>
  <c r="N140" i="25" s="1"/>
  <c r="P133" i="25"/>
  <c r="O134" i="25"/>
  <c r="P132" i="25"/>
  <c r="O136" i="25"/>
  <c r="P45" i="25"/>
  <c r="O69" i="25"/>
  <c r="P44" i="25"/>
  <c r="Q94" i="25"/>
  <c r="Q93" i="25"/>
  <c r="P105" i="25"/>
  <c r="Q54" i="25"/>
  <c r="Q53" i="25"/>
  <c r="Q48" i="25"/>
  <c r="Q47" i="25"/>
  <c r="P127" i="25"/>
  <c r="O128" i="25"/>
  <c r="P126" i="25"/>
  <c r="P119" i="25" l="1"/>
  <c r="Q75" i="25"/>
  <c r="Q76" i="25"/>
  <c r="Q112" i="25"/>
  <c r="Q121" i="25" s="1"/>
  <c r="Q111" i="25"/>
  <c r="D37" i="25"/>
  <c r="C36" i="25"/>
  <c r="N155" i="25"/>
  <c r="N156" i="25" s="1"/>
  <c r="R54" i="25"/>
  <c r="R53" i="25"/>
  <c r="R79" i="25"/>
  <c r="R78" i="25"/>
  <c r="O91" i="25"/>
  <c r="O90" i="25"/>
  <c r="P85" i="25"/>
  <c r="P84" i="25"/>
  <c r="Q11" i="25"/>
  <c r="P28" i="25"/>
  <c r="Q12" i="25"/>
  <c r="P96" i="25"/>
  <c r="O104" i="25"/>
  <c r="P97" i="25"/>
  <c r="O106" i="25"/>
  <c r="O137" i="25"/>
  <c r="O140" i="25" s="1"/>
  <c r="Q56" i="25"/>
  <c r="Q57" i="25"/>
  <c r="P17" i="25"/>
  <c r="O29" i="25"/>
  <c r="P18" i="25"/>
  <c r="P137" i="25" s="1"/>
  <c r="P67" i="25"/>
  <c r="Q105" i="25"/>
  <c r="R94" i="25"/>
  <c r="R93" i="25"/>
  <c r="Q44" i="25"/>
  <c r="P69" i="25"/>
  <c r="Q45" i="25"/>
  <c r="P136" i="25"/>
  <c r="P134" i="25"/>
  <c r="Q132" i="25"/>
  <c r="Q133" i="25"/>
  <c r="S27" i="25"/>
  <c r="S26" i="25"/>
  <c r="S39" i="25"/>
  <c r="S38" i="25"/>
  <c r="P82" i="25"/>
  <c r="Q72" i="25"/>
  <c r="P80" i="25"/>
  <c r="Q73" i="25"/>
  <c r="T50" i="25"/>
  <c r="U50" i="25" s="1"/>
  <c r="T51" i="25"/>
  <c r="T63" i="25"/>
  <c r="T62" i="25"/>
  <c r="U62" i="25" s="1"/>
  <c r="S118" i="25"/>
  <c r="S117" i="25"/>
  <c r="P70" i="25"/>
  <c r="Q32" i="25"/>
  <c r="P68" i="25"/>
  <c r="Q33" i="25"/>
  <c r="R115" i="25"/>
  <c r="R114" i="25"/>
  <c r="Q67" i="25"/>
  <c r="R109" i="25"/>
  <c r="R108" i="25"/>
  <c r="Q100" i="25"/>
  <c r="Q99" i="25"/>
  <c r="Q9" i="25"/>
  <c r="Q8" i="25"/>
  <c r="R47" i="25"/>
  <c r="R48" i="25"/>
  <c r="Q15" i="25"/>
  <c r="Q14" i="25"/>
  <c r="R41" i="25"/>
  <c r="R42" i="25"/>
  <c r="P129" i="25"/>
  <c r="Q124" i="25"/>
  <c r="P130" i="25"/>
  <c r="Q123" i="25"/>
  <c r="P128" i="25"/>
  <c r="Q126" i="25"/>
  <c r="Q127" i="25"/>
  <c r="S60" i="25"/>
  <c r="S59" i="25"/>
  <c r="Q88" i="25"/>
  <c r="P89" i="25"/>
  <c r="Q87" i="25"/>
  <c r="P138" i="25"/>
  <c r="Q23" i="25"/>
  <c r="Q24" i="25"/>
  <c r="Q35" i="25"/>
  <c r="Q36" i="25"/>
  <c r="O30" i="25"/>
  <c r="S20" i="25"/>
  <c r="S21" i="25"/>
  <c r="Q119" i="25" l="1"/>
  <c r="R76" i="25"/>
  <c r="R75" i="25"/>
  <c r="P140" i="25"/>
  <c r="O155" i="25"/>
  <c r="O156" i="25" s="1"/>
  <c r="C39" i="25"/>
  <c r="D40" i="25"/>
  <c r="R111" i="25"/>
  <c r="R112" i="25"/>
  <c r="R119" i="25" s="1"/>
  <c r="T60" i="25"/>
  <c r="T59" i="25"/>
  <c r="U59" i="25" s="1"/>
  <c r="R123" i="25"/>
  <c r="Q130" i="25"/>
  <c r="Q129" i="25"/>
  <c r="R124" i="25"/>
  <c r="S47" i="25"/>
  <c r="S48" i="25"/>
  <c r="R8" i="25"/>
  <c r="R9" i="25"/>
  <c r="T117" i="25"/>
  <c r="U117" i="25" s="1"/>
  <c r="T118" i="25"/>
  <c r="S108" i="25"/>
  <c r="S109" i="25"/>
  <c r="T39" i="25"/>
  <c r="T38" i="25"/>
  <c r="U38" i="25" s="1"/>
  <c r="S53" i="25"/>
  <c r="S54" i="25"/>
  <c r="T20" i="25"/>
  <c r="U20" i="25" s="1"/>
  <c r="T21" i="25"/>
  <c r="R87" i="25"/>
  <c r="R88" i="25"/>
  <c r="Q89" i="25"/>
  <c r="S41" i="25"/>
  <c r="S42" i="25"/>
  <c r="S114" i="25"/>
  <c r="S115" i="25"/>
  <c r="Q28" i="25"/>
  <c r="R12" i="25"/>
  <c r="R11" i="25"/>
  <c r="P90" i="25"/>
  <c r="Q85" i="25"/>
  <c r="P91" i="25"/>
  <c r="Q84" i="25"/>
  <c r="R132" i="25"/>
  <c r="Q134" i="25"/>
  <c r="Q136" i="25"/>
  <c r="R133" i="25"/>
  <c r="Q69" i="25"/>
  <c r="R44" i="25"/>
  <c r="R45" i="25"/>
  <c r="S93" i="25"/>
  <c r="R105" i="25"/>
  <c r="S94" i="25"/>
  <c r="P29" i="25"/>
  <c r="Q17" i="25"/>
  <c r="Q18" i="25"/>
  <c r="Q138" i="25"/>
  <c r="R24" i="25"/>
  <c r="R23" i="25"/>
  <c r="R14" i="25"/>
  <c r="R15" i="25"/>
  <c r="R35" i="25"/>
  <c r="R36" i="25"/>
  <c r="R126" i="25"/>
  <c r="Q128" i="25"/>
  <c r="R127" i="25"/>
  <c r="P30" i="25"/>
  <c r="R99" i="25"/>
  <c r="R100" i="25"/>
  <c r="Q68" i="25"/>
  <c r="R32" i="25"/>
  <c r="Q70" i="25"/>
  <c r="R33" i="25"/>
  <c r="Q82" i="25"/>
  <c r="R72" i="25"/>
  <c r="Q80" i="25"/>
  <c r="R73" i="25"/>
  <c r="T27" i="25"/>
  <c r="T26" i="25"/>
  <c r="U26" i="25" s="1"/>
  <c r="R57" i="25"/>
  <c r="R67" i="25" s="1"/>
  <c r="R56" i="25"/>
  <c r="Q97" i="25"/>
  <c r="P104" i="25"/>
  <c r="Q96" i="25"/>
  <c r="P106" i="25"/>
  <c r="P155" i="25" s="1"/>
  <c r="S78" i="25"/>
  <c r="S79" i="25"/>
  <c r="Q137" i="25" l="1"/>
  <c r="Q140" i="25" s="1"/>
  <c r="S76" i="25"/>
  <c r="S75" i="25"/>
  <c r="D43" i="25"/>
  <c r="C42" i="25"/>
  <c r="S111" i="25"/>
  <c r="S112" i="25"/>
  <c r="S119" i="25" s="1"/>
  <c r="R121" i="25"/>
  <c r="S105" i="25"/>
  <c r="T93" i="25"/>
  <c r="U93" i="25" s="1"/>
  <c r="T94" i="25"/>
  <c r="S45" i="25"/>
  <c r="R69" i="25"/>
  <c r="S44" i="25"/>
  <c r="T114" i="25"/>
  <c r="U114" i="25" s="1"/>
  <c r="T115" i="25"/>
  <c r="T54" i="25"/>
  <c r="T53" i="25"/>
  <c r="U53" i="25" s="1"/>
  <c r="S72" i="25"/>
  <c r="R80" i="25"/>
  <c r="S73" i="25"/>
  <c r="R82" i="25"/>
  <c r="T79" i="25"/>
  <c r="T78" i="25"/>
  <c r="U78" i="25" s="1"/>
  <c r="R128" i="25"/>
  <c r="S126" i="25"/>
  <c r="S127" i="25"/>
  <c r="R138" i="25"/>
  <c r="S24" i="25"/>
  <c r="S23" i="25"/>
  <c r="R134" i="25"/>
  <c r="R136" i="25"/>
  <c r="S132" i="25"/>
  <c r="S133" i="25"/>
  <c r="T42" i="25"/>
  <c r="T41" i="25"/>
  <c r="U41" i="25" s="1"/>
  <c r="Q104" i="25"/>
  <c r="R97" i="25"/>
  <c r="R96" i="25"/>
  <c r="Q106" i="25"/>
  <c r="S14" i="25"/>
  <c r="S15" i="25"/>
  <c r="S9" i="25"/>
  <c r="S8" i="25"/>
  <c r="T47" i="25"/>
  <c r="U47" i="25" s="1"/>
  <c r="T48" i="25"/>
  <c r="R18" i="25"/>
  <c r="R30" i="25" s="1"/>
  <c r="R17" i="25"/>
  <c r="Q29" i="25"/>
  <c r="Q30" i="25"/>
  <c r="S57" i="25"/>
  <c r="S67" i="25" s="1"/>
  <c r="S56" i="25"/>
  <c r="R70" i="25"/>
  <c r="S32" i="25"/>
  <c r="R68" i="25"/>
  <c r="S33" i="25"/>
  <c r="S100" i="25"/>
  <c r="S99" i="25"/>
  <c r="S36" i="25"/>
  <c r="S35" i="25"/>
  <c r="Q91" i="25"/>
  <c r="R84" i="25"/>
  <c r="R85" i="25"/>
  <c r="Q90" i="25"/>
  <c r="R28" i="25"/>
  <c r="S12" i="25"/>
  <c r="S11" i="25"/>
  <c r="R89" i="25"/>
  <c r="S88" i="25"/>
  <c r="S87" i="25"/>
  <c r="S121" i="25"/>
  <c r="T108" i="25"/>
  <c r="U108" i="25" s="1"/>
  <c r="T109" i="25"/>
  <c r="R130" i="25"/>
  <c r="R129" i="25"/>
  <c r="S124" i="25"/>
  <c r="S123" i="25"/>
  <c r="P156" i="25"/>
  <c r="Q155" i="25" l="1"/>
  <c r="Q156" i="25" s="1"/>
  <c r="T76" i="25"/>
  <c r="T75" i="25"/>
  <c r="U75" i="25" s="1"/>
  <c r="T112" i="25"/>
  <c r="T121" i="25" s="1"/>
  <c r="T111" i="25"/>
  <c r="U111" i="25" s="1"/>
  <c r="C45" i="25"/>
  <c r="D46" i="25"/>
  <c r="S69" i="25"/>
  <c r="T45" i="25"/>
  <c r="T69" i="25" s="1"/>
  <c r="T44" i="25"/>
  <c r="U44" i="25" s="1"/>
  <c r="T99" i="25"/>
  <c r="U99" i="25" s="1"/>
  <c r="T100" i="25"/>
  <c r="R29" i="25"/>
  <c r="S18" i="25"/>
  <c r="S30" i="25" s="1"/>
  <c r="S17" i="25"/>
  <c r="T23" i="25"/>
  <c r="U23" i="25" s="1"/>
  <c r="T24" i="25"/>
  <c r="S138" i="25"/>
  <c r="T105" i="25"/>
  <c r="T124" i="25"/>
  <c r="T123" i="25"/>
  <c r="U123" i="25" s="1"/>
  <c r="S130" i="25"/>
  <c r="S129" i="25"/>
  <c r="T119" i="25"/>
  <c r="T11" i="25"/>
  <c r="U11" i="25" s="1"/>
  <c r="S28" i="25"/>
  <c r="T12" i="25"/>
  <c r="S70" i="25"/>
  <c r="S68" i="25"/>
  <c r="T33" i="25"/>
  <c r="T32" i="25"/>
  <c r="U32" i="25" s="1"/>
  <c r="T9" i="25"/>
  <c r="T8" i="25"/>
  <c r="S80" i="25"/>
  <c r="T73" i="25"/>
  <c r="S82" i="25"/>
  <c r="T72" i="25"/>
  <c r="U72" i="25" s="1"/>
  <c r="T88" i="25"/>
  <c r="T89" i="25" s="1"/>
  <c r="S89" i="25"/>
  <c r="T87" i="25"/>
  <c r="U87" i="25" s="1"/>
  <c r="T35" i="25"/>
  <c r="U35" i="25" s="1"/>
  <c r="T36" i="25"/>
  <c r="T56" i="25"/>
  <c r="U56" i="25" s="1"/>
  <c r="T57" i="25"/>
  <c r="T67" i="25" s="1"/>
  <c r="R137" i="25"/>
  <c r="R140" i="25" s="1"/>
  <c r="T15" i="25"/>
  <c r="T14" i="25"/>
  <c r="U14" i="25" s="1"/>
  <c r="S96" i="25"/>
  <c r="S97" i="25"/>
  <c r="R104" i="25"/>
  <c r="R106" i="25"/>
  <c r="T127" i="25"/>
  <c r="T128" i="25" s="1"/>
  <c r="T126" i="25"/>
  <c r="U126" i="25" s="1"/>
  <c r="S128" i="25"/>
  <c r="T133" i="25"/>
  <c r="S136" i="25"/>
  <c r="T132" i="25"/>
  <c r="U132" i="25" s="1"/>
  <c r="S134" i="25"/>
  <c r="S84" i="25"/>
  <c r="S85" i="25"/>
  <c r="R90" i="25"/>
  <c r="R91" i="25"/>
  <c r="R155" i="25" s="1"/>
  <c r="D49" i="25" l="1"/>
  <c r="C48" i="25"/>
  <c r="T28" i="25"/>
  <c r="S91" i="25"/>
  <c r="S90" i="25"/>
  <c r="T85" i="25"/>
  <c r="T84" i="25"/>
  <c r="U84" i="25" s="1"/>
  <c r="T96" i="25"/>
  <c r="U96" i="25" s="1"/>
  <c r="S104" i="25"/>
  <c r="T97" i="25"/>
  <c r="S106" i="25"/>
  <c r="T136" i="25"/>
  <c r="T134" i="25"/>
  <c r="T80" i="25"/>
  <c r="T82" i="25"/>
  <c r="T129" i="25"/>
  <c r="T130" i="25"/>
  <c r="T138" i="25"/>
  <c r="T17" i="25"/>
  <c r="U17" i="25" s="1"/>
  <c r="T18" i="25"/>
  <c r="T29" i="25" s="1"/>
  <c r="S29" i="25"/>
  <c r="S137" i="25"/>
  <c r="S140" i="25" s="1"/>
  <c r="T68" i="25"/>
  <c r="T70" i="25"/>
  <c r="R156" i="25"/>
  <c r="U8" i="25"/>
  <c r="S155" i="25" l="1"/>
  <c r="S156" i="25" s="1"/>
  <c r="D52" i="25"/>
  <c r="C51" i="25"/>
  <c r="T137" i="25"/>
  <c r="T140" i="25" s="1"/>
  <c r="T30" i="25"/>
  <c r="T104" i="25"/>
  <c r="T106" i="25"/>
  <c r="T90" i="25"/>
  <c r="T91" i="25"/>
  <c r="T155" i="25" s="1"/>
  <c r="T156" i="25" s="1"/>
  <c r="C54" i="25" l="1"/>
  <c r="D55" i="25"/>
  <c r="D58" i="25" l="1"/>
  <c r="C57" i="25"/>
  <c r="D61" i="25" l="1"/>
  <c r="C60" i="25"/>
  <c r="C63" i="25" l="1"/>
  <c r="D64" i="25"/>
  <c r="C66" i="25" l="1"/>
  <c r="D67" i="25"/>
  <c r="D71" i="25" s="1"/>
  <c r="C73" i="25" l="1"/>
  <c r="D74" i="25"/>
  <c r="C76" i="25" l="1"/>
  <c r="D77" i="25"/>
  <c r="D80" i="25" l="1"/>
  <c r="D83" i="25" s="1"/>
  <c r="C79" i="25"/>
  <c r="J146" i="25" l="1"/>
  <c r="H143" i="25"/>
  <c r="H142" i="25"/>
  <c r="R146" i="25"/>
  <c r="H146" i="25"/>
  <c r="K146" i="25"/>
  <c r="O146" i="25"/>
  <c r="S146" i="25"/>
  <c r="T146" i="25"/>
  <c r="I146" i="25"/>
  <c r="L146" i="25"/>
  <c r="P146" i="25"/>
  <c r="Q146" i="25"/>
  <c r="H145" i="25"/>
  <c r="M146" i="25"/>
  <c r="N146" i="25"/>
  <c r="D86" i="25"/>
  <c r="C85" i="25"/>
  <c r="H144" i="25" l="1"/>
  <c r="H147" i="25" s="1"/>
  <c r="U146" i="25"/>
  <c r="D89" i="25"/>
  <c r="D92" i="25" s="1"/>
  <c r="C88" i="25"/>
  <c r="D95" i="25" l="1"/>
  <c r="C94" i="25"/>
  <c r="C97" i="25" l="1"/>
  <c r="D98" i="25"/>
  <c r="C100" i="25" l="1"/>
  <c r="D101" i="25"/>
  <c r="C103" i="25" l="1"/>
  <c r="D104" i="25"/>
  <c r="D107" i="25" s="1"/>
  <c r="D110" i="25" l="1"/>
  <c r="C109" i="25"/>
  <c r="D113" i="25" l="1"/>
  <c r="C112" i="25"/>
  <c r="D116" i="25" l="1"/>
  <c r="C115" i="25"/>
  <c r="D119" i="25" l="1"/>
  <c r="D122" i="25" s="1"/>
  <c r="C118" i="25"/>
  <c r="C124" i="25" l="1"/>
  <c r="D125" i="25"/>
  <c r="C127" i="25" l="1"/>
  <c r="D128" i="25"/>
  <c r="D131" i="25" s="1"/>
  <c r="C133" i="25" l="1"/>
  <c r="D134" i="25"/>
  <c r="D137" i="25" s="1"/>
  <c r="D138" i="25" s="1"/>
  <c r="D139" i="25" s="1"/>
  <c r="D140" i="25" s="1"/>
  <c r="D142" i="25" s="1"/>
  <c r="D143" i="25" s="1"/>
  <c r="D144" i="25" s="1"/>
  <c r="D145" i="25" s="1"/>
  <c r="D146" i="25" s="1"/>
  <c r="D147" i="25" s="1"/>
  <c r="P47" i="24"/>
  <c r="P45" i="24"/>
  <c r="P43" i="24"/>
  <c r="P42" i="24"/>
  <c r="P39" i="24"/>
  <c r="P38" i="24"/>
  <c r="N145" i="25" l="1"/>
  <c r="L143" i="25"/>
  <c r="R142" i="25"/>
  <c r="O143" i="25"/>
  <c r="K145" i="25"/>
  <c r="R143" i="25"/>
  <c r="O145" i="25"/>
  <c r="T143" i="25"/>
  <c r="M145" i="25"/>
  <c r="S143" i="25"/>
  <c r="Q145" i="25"/>
  <c r="T142" i="25"/>
  <c r="T144" i="25" s="1"/>
  <c r="J145" i="25"/>
  <c r="K143" i="25"/>
  <c r="N142" i="25"/>
  <c r="L145" i="25"/>
  <c r="P143" i="25"/>
  <c r="R145" i="25"/>
  <c r="I145" i="25"/>
  <c r="Q142" i="25"/>
  <c r="S145" i="25"/>
  <c r="S142" i="25"/>
  <c r="S144" i="25" s="1"/>
  <c r="P145" i="25"/>
  <c r="N143" i="25"/>
  <c r="M142" i="25"/>
  <c r="O142" i="25"/>
  <c r="O144" i="25" s="1"/>
  <c r="O147" i="25" s="1"/>
  <c r="K142" i="25"/>
  <c r="L142" i="25"/>
  <c r="M143" i="25"/>
  <c r="I142" i="25"/>
  <c r="J143" i="25"/>
  <c r="T145" i="25"/>
  <c r="P142" i="25"/>
  <c r="P144" i="25" s="1"/>
  <c r="P147" i="25" s="1"/>
  <c r="J142" i="25"/>
  <c r="J144" i="25" s="1"/>
  <c r="J147" i="25" s="1"/>
  <c r="I143" i="25"/>
  <c r="Q143" i="25"/>
  <c r="P41" i="24"/>
  <c r="F36" i="24"/>
  <c r="J32" i="24"/>
  <c r="H32" i="24"/>
  <c r="F32" i="24"/>
  <c r="E54" i="24"/>
  <c r="E53" i="24"/>
  <c r="G53" i="24" s="1"/>
  <c r="I53" i="24" s="1"/>
  <c r="K53" i="24" s="1"/>
  <c r="M53" i="24" s="1"/>
  <c r="E52" i="24"/>
  <c r="G52" i="24" s="1"/>
  <c r="I52" i="24" s="1"/>
  <c r="K52" i="24" s="1"/>
  <c r="M52" i="24" s="1"/>
  <c r="E51" i="24"/>
  <c r="G51" i="24" s="1"/>
  <c r="G45" i="24"/>
  <c r="I45" i="24" s="1"/>
  <c r="E44" i="24"/>
  <c r="F44" i="24" s="1"/>
  <c r="E43" i="24"/>
  <c r="G43" i="24" s="1"/>
  <c r="I43" i="24" s="1"/>
  <c r="K43" i="24" s="1"/>
  <c r="M43" i="24" s="1"/>
  <c r="E41" i="24"/>
  <c r="G41" i="24" s="1"/>
  <c r="E42" i="24"/>
  <c r="G42" i="24" s="1"/>
  <c r="I42" i="24" s="1"/>
  <c r="E39" i="24"/>
  <c r="G39" i="24" s="1"/>
  <c r="I39" i="24" s="1"/>
  <c r="E38" i="24"/>
  <c r="E35" i="24"/>
  <c r="G35" i="24" s="1"/>
  <c r="E34" i="24"/>
  <c r="G34" i="24" s="1"/>
  <c r="E31" i="24"/>
  <c r="G31" i="24" s="1"/>
  <c r="I31" i="24" s="1"/>
  <c r="K31" i="24" s="1"/>
  <c r="E30" i="24"/>
  <c r="G30" i="24" s="1"/>
  <c r="I30" i="24" s="1"/>
  <c r="E26" i="24"/>
  <c r="G26" i="24" s="1"/>
  <c r="I26" i="24" s="1"/>
  <c r="K26" i="24" s="1"/>
  <c r="E25" i="24"/>
  <c r="G25" i="24" s="1"/>
  <c r="E24" i="24"/>
  <c r="G24" i="24" s="1"/>
  <c r="I24" i="24" s="1"/>
  <c r="K24" i="24" s="1"/>
  <c r="E23" i="24"/>
  <c r="E19" i="24"/>
  <c r="F19" i="24" s="1"/>
  <c r="E18" i="24"/>
  <c r="F18" i="24" s="1"/>
  <c r="G18" i="24" s="1"/>
  <c r="I18" i="24" s="1"/>
  <c r="K18" i="24" s="1"/>
  <c r="M18" i="24" s="1"/>
  <c r="E17" i="24"/>
  <c r="F17" i="24" s="1"/>
  <c r="E16" i="24"/>
  <c r="G16" i="24" s="1"/>
  <c r="E15" i="24"/>
  <c r="G15" i="24" s="1"/>
  <c r="I15" i="24" s="1"/>
  <c r="K15" i="24" s="1"/>
  <c r="E14" i="24"/>
  <c r="G14" i="24" s="1"/>
  <c r="E13" i="24"/>
  <c r="G13" i="24" s="1"/>
  <c r="E12" i="24"/>
  <c r="G12" i="24" s="1"/>
  <c r="I12" i="24" s="1"/>
  <c r="K12" i="24" s="1"/>
  <c r="M12" i="24" s="1"/>
  <c r="E11" i="24"/>
  <c r="G11" i="24" s="1"/>
  <c r="E10" i="24"/>
  <c r="G10" i="24" s="1"/>
  <c r="I10" i="24" s="1"/>
  <c r="K10" i="24" s="1"/>
  <c r="M10" i="24" s="1"/>
  <c r="E9" i="24"/>
  <c r="G9" i="24" s="1"/>
  <c r="I9" i="24" s="1"/>
  <c r="K9" i="24" s="1"/>
  <c r="M9" i="24" s="1"/>
  <c r="E8" i="24"/>
  <c r="G8" i="24" s="1"/>
  <c r="I8" i="24" s="1"/>
  <c r="K8" i="24" s="1"/>
  <c r="M8" i="24" s="1"/>
  <c r="E7" i="24"/>
  <c r="G7" i="24" s="1"/>
  <c r="I7" i="24" s="1"/>
  <c r="E6" i="24"/>
  <c r="E5" i="24"/>
  <c r="G5" i="24" s="1"/>
  <c r="S147" i="25" l="1"/>
  <c r="K144" i="25"/>
  <c r="K147" i="25" s="1"/>
  <c r="L144" i="25"/>
  <c r="L147" i="25" s="1"/>
  <c r="Q144" i="25"/>
  <c r="Q147" i="25" s="1"/>
  <c r="T147" i="25"/>
  <c r="U143" i="25"/>
  <c r="U138" i="25" s="1"/>
  <c r="U145" i="25"/>
  <c r="U140" i="25" s="1"/>
  <c r="N144" i="25"/>
  <c r="N147" i="25" s="1"/>
  <c r="R144" i="25"/>
  <c r="R147" i="25" s="1"/>
  <c r="I144" i="25"/>
  <c r="I147" i="25" s="1"/>
  <c r="U142" i="25"/>
  <c r="M144" i="25"/>
  <c r="M147" i="25" s="1"/>
  <c r="E49" i="24"/>
  <c r="R10" i="24"/>
  <c r="R8" i="24"/>
  <c r="R9" i="24"/>
  <c r="G23" i="24"/>
  <c r="E28" i="24"/>
  <c r="G38" i="24"/>
  <c r="E21" i="24"/>
  <c r="G44" i="24"/>
  <c r="I44" i="24" s="1"/>
  <c r="K44" i="24" s="1"/>
  <c r="M44" i="24" s="1"/>
  <c r="S44" i="24" s="1"/>
  <c r="G19" i="24"/>
  <c r="I19" i="24" s="1"/>
  <c r="K19" i="24" s="1"/>
  <c r="M19" i="24" s="1"/>
  <c r="I34" i="24"/>
  <c r="G36" i="24"/>
  <c r="I51" i="24"/>
  <c r="K51" i="24" s="1"/>
  <c r="G17" i="24"/>
  <c r="I17" i="24" s="1"/>
  <c r="K17" i="24" s="1"/>
  <c r="M17" i="24" s="1"/>
  <c r="K30" i="24"/>
  <c r="I32" i="24"/>
  <c r="G32" i="24"/>
  <c r="E55" i="24"/>
  <c r="E32" i="24"/>
  <c r="E36" i="24"/>
  <c r="U147" i="25" l="1"/>
  <c r="U144" i="25"/>
  <c r="U137" i="25"/>
  <c r="I23" i="24"/>
  <c r="I38" i="24"/>
  <c r="E37" i="24"/>
  <c r="M51" i="24"/>
  <c r="K32" i="24"/>
  <c r="E56" i="24"/>
  <c r="K23" i="24" l="1"/>
  <c r="K38" i="24"/>
  <c r="E58" i="24"/>
  <c r="M38" i="24" l="1"/>
  <c r="H14" i="18" l="1"/>
  <c r="F47" i="24" l="1"/>
  <c r="F6" i="24"/>
  <c r="N47" i="24"/>
  <c r="O47" i="24"/>
  <c r="F27" i="24" l="1"/>
  <c r="G27" i="24" s="1"/>
  <c r="J41" i="24"/>
  <c r="F28" i="24" l="1"/>
  <c r="I27" i="24"/>
  <c r="K27" i="24" s="1"/>
  <c r="G28" i="24"/>
  <c r="H41" i="24" l="1"/>
  <c r="I41" i="24" l="1"/>
  <c r="R40" i="24"/>
  <c r="K41" i="24" l="1"/>
  <c r="M41" i="24" s="1"/>
  <c r="L27" i="24"/>
  <c r="Q40" i="24"/>
  <c r="S40" i="24" s="1"/>
  <c r="H80" i="18"/>
  <c r="L45" i="24"/>
  <c r="D182" i="27"/>
  <c r="E182" i="27" s="1"/>
  <c r="N28" i="27" s="1"/>
  <c r="F46" i="24"/>
  <c r="H74" i="18"/>
  <c r="O28" i="27" l="1"/>
  <c r="F182" i="27"/>
  <c r="D185" i="27"/>
  <c r="E185" i="27" s="1"/>
  <c r="D181" i="27"/>
  <c r="E181" i="27" s="1"/>
  <c r="N30" i="27" s="1"/>
  <c r="D183" i="27"/>
  <c r="E183" i="27" s="1"/>
  <c r="N120" i="27" s="1"/>
  <c r="D186" i="27"/>
  <c r="E186" i="27" s="1"/>
  <c r="N61" i="27" s="1"/>
  <c r="D184" i="27"/>
  <c r="E184" i="27" s="1"/>
  <c r="N46" i="27" s="1"/>
  <c r="D187" i="27"/>
  <c r="E187" i="27" s="1"/>
  <c r="N97" i="27" s="1"/>
  <c r="G46" i="24"/>
  <c r="N46" i="24"/>
  <c r="O43" i="24"/>
  <c r="O45" i="24"/>
  <c r="N45" i="24"/>
  <c r="M27" i="24"/>
  <c r="H70" i="18"/>
  <c r="O97" i="27" l="1"/>
  <c r="F187" i="27"/>
  <c r="E207" i="27"/>
  <c r="F184" i="27"/>
  <c r="O46" i="27"/>
  <c r="O61" i="27"/>
  <c r="F186" i="27"/>
  <c r="O120" i="27"/>
  <c r="F183" i="27"/>
  <c r="N53" i="27"/>
  <c r="N146" i="27"/>
  <c r="O146" i="27" s="1"/>
  <c r="I46" i="24"/>
  <c r="R27" i="24"/>
  <c r="N42" i="24"/>
  <c r="O46" i="24"/>
  <c r="F54" i="24"/>
  <c r="R43" i="24"/>
  <c r="O30" i="27" l="1"/>
  <c r="F181" i="27"/>
  <c r="N175" i="27"/>
  <c r="N176" i="27" s="1"/>
  <c r="O53" i="27"/>
  <c r="F185" i="27"/>
  <c r="Q43" i="24"/>
  <c r="K46" i="24"/>
  <c r="M46" i="24" s="1"/>
  <c r="R46" i="24" s="1"/>
  <c r="F20" i="24"/>
  <c r="G20" i="24" s="1"/>
  <c r="I20" i="24" s="1"/>
  <c r="K20" i="24" s="1"/>
  <c r="M20" i="24" s="1"/>
  <c r="Q46" i="24"/>
  <c r="N43" i="24"/>
  <c r="H68" i="18"/>
  <c r="O175" i="27" l="1"/>
  <c r="F207" i="27"/>
  <c r="P46" i="24"/>
  <c r="P49" i="24" s="1"/>
  <c r="F55" i="24"/>
  <c r="G54" i="24"/>
  <c r="G55" i="24" s="1"/>
  <c r="S43" i="24"/>
  <c r="H55" i="18"/>
  <c r="H52" i="18"/>
  <c r="H51" i="18"/>
  <c r="H46" i="18"/>
  <c r="H44" i="18"/>
  <c r="H48" i="18"/>
  <c r="L25" i="24"/>
  <c r="H47" i="18"/>
  <c r="L35" i="24" l="1"/>
  <c r="H56" i="18"/>
  <c r="L30" i="24"/>
  <c r="S46" i="24"/>
  <c r="L34" i="24"/>
  <c r="L24" i="24"/>
  <c r="M24" i="24" s="1"/>
  <c r="H35" i="24" l="1"/>
  <c r="L36" i="24"/>
  <c r="M30" i="24"/>
  <c r="L48" i="24"/>
  <c r="M48" i="24" s="1"/>
  <c r="J34" i="24"/>
  <c r="L26" i="24"/>
  <c r="M26" i="24" s="1"/>
  <c r="L23" i="24"/>
  <c r="H36" i="24" l="1"/>
  <c r="I35" i="24"/>
  <c r="N48" i="24"/>
  <c r="R48" i="24"/>
  <c r="R24" i="24"/>
  <c r="L31" i="24"/>
  <c r="M23" i="24"/>
  <c r="L28" i="24"/>
  <c r="R26" i="24"/>
  <c r="R30" i="24"/>
  <c r="J36" i="24"/>
  <c r="K34" i="24"/>
  <c r="I36" i="24" l="1"/>
  <c r="K35" i="24"/>
  <c r="M35" i="24" s="1"/>
  <c r="R35" i="24" s="1"/>
  <c r="R23" i="24"/>
  <c r="M31" i="24"/>
  <c r="L32" i="24"/>
  <c r="Q48" i="24"/>
  <c r="M34" i="24"/>
  <c r="K36" i="24" l="1"/>
  <c r="R31" i="24"/>
  <c r="M32" i="24"/>
  <c r="M36" i="24"/>
  <c r="R34" i="24"/>
  <c r="O41" i="24" l="1"/>
  <c r="H64" i="18" l="1"/>
  <c r="H32" i="18"/>
  <c r="H36" i="18"/>
  <c r="H16" i="24"/>
  <c r="I16" i="24" s="1"/>
  <c r="K16" i="24" s="1"/>
  <c r="M16" i="24" s="1"/>
  <c r="H37" i="18"/>
  <c r="H34" i="18"/>
  <c r="H33" i="18"/>
  <c r="H31" i="18"/>
  <c r="H11" i="24" l="1"/>
  <c r="R12" i="24"/>
  <c r="O38" i="24"/>
  <c r="N38" i="24"/>
  <c r="H14" i="24"/>
  <c r="I14" i="24" s="1"/>
  <c r="K14" i="24" s="1"/>
  <c r="M14" i="24" s="1"/>
  <c r="R14" i="24" s="1"/>
  <c r="H13" i="24"/>
  <c r="I13" i="24" s="1"/>
  <c r="K13" i="24" s="1"/>
  <c r="M13" i="24" s="1"/>
  <c r="I11" i="24" l="1"/>
  <c r="K11" i="24" s="1"/>
  <c r="R20" i="24"/>
  <c r="R16" i="24"/>
  <c r="R13" i="24"/>
  <c r="Q38" i="24"/>
  <c r="S38" i="24" s="1"/>
  <c r="R38" i="24"/>
  <c r="L15" i="24"/>
  <c r="M15" i="24" s="1"/>
  <c r="R15" i="24" l="1"/>
  <c r="H27" i="18"/>
  <c r="H26" i="18"/>
  <c r="H21" i="18"/>
  <c r="H20" i="18"/>
  <c r="H16" i="18"/>
  <c r="H13" i="18"/>
  <c r="H12" i="18"/>
  <c r="H11" i="18" l="1"/>
  <c r="H71" i="18" l="1"/>
  <c r="L39" i="24"/>
  <c r="L49" i="24" s="1"/>
  <c r="J7" i="24" l="1"/>
  <c r="K7" i="24" s="1"/>
  <c r="M7" i="24" s="1"/>
  <c r="R7" i="24" s="1"/>
  <c r="N41" i="24"/>
  <c r="N39" i="24"/>
  <c r="O39" i="24"/>
  <c r="H65" i="18"/>
  <c r="N49" i="24" l="1"/>
  <c r="Q41" i="24"/>
  <c r="L11" i="24"/>
  <c r="H19" i="18"/>
  <c r="H6" i="24"/>
  <c r="S41" i="24" l="1"/>
  <c r="L21" i="24"/>
  <c r="L37" i="24" s="1"/>
  <c r="L54" i="24" s="1"/>
  <c r="L55" i="24" s="1"/>
  <c r="L56" i="24" s="1"/>
  <c r="L58" i="24" s="1"/>
  <c r="M11" i="24"/>
  <c r="R41" i="24"/>
  <c r="F49" i="24"/>
  <c r="G6" i="24"/>
  <c r="F21" i="24"/>
  <c r="F37" i="24" s="1"/>
  <c r="J6" i="24"/>
  <c r="H49" i="24" l="1"/>
  <c r="J47" i="24"/>
  <c r="R11" i="24"/>
  <c r="I6" i="24"/>
  <c r="G21" i="24"/>
  <c r="G37" i="24" s="1"/>
  <c r="G47" i="24"/>
  <c r="G49" i="24" s="1"/>
  <c r="F56" i="24"/>
  <c r="F58" i="24" s="1"/>
  <c r="K6" i="24" l="1"/>
  <c r="I47" i="24"/>
  <c r="I49" i="24" s="1"/>
  <c r="G56" i="24"/>
  <c r="G58" i="24" s="1"/>
  <c r="Q47" i="24"/>
  <c r="O15" i="11"/>
  <c r="M15" i="11"/>
  <c r="J15" i="11"/>
  <c r="P12" i="11"/>
  <c r="P11" i="11"/>
  <c r="P7" i="11"/>
  <c r="P15" i="11" l="1"/>
  <c r="K47" i="24"/>
  <c r="M47" i="24" s="1"/>
  <c r="R47" i="24" s="1"/>
  <c r="M6" i="24"/>
  <c r="R6" i="24" l="1"/>
  <c r="S47" i="24"/>
  <c r="H5" i="24"/>
  <c r="I5" i="24" l="1"/>
  <c r="H21" i="24"/>
  <c r="J5" i="24"/>
  <c r="J21" i="24" s="1"/>
  <c r="K5" i="24" l="1"/>
  <c r="I21" i="24"/>
  <c r="J45" i="24"/>
  <c r="M5" i="24" l="1"/>
  <c r="M21" i="24" s="1"/>
  <c r="K21" i="24"/>
  <c r="Q45" i="24"/>
  <c r="K45" i="24"/>
  <c r="J39" i="24"/>
  <c r="R5" i="24" l="1"/>
  <c r="K39" i="24"/>
  <c r="M45" i="24"/>
  <c r="S45" i="24" s="1"/>
  <c r="M39" i="24" l="1"/>
  <c r="R39" i="24" s="1"/>
  <c r="R45" i="24"/>
  <c r="J42" i="24"/>
  <c r="J49" i="24" s="1"/>
  <c r="H25" i="24"/>
  <c r="J25" i="24" l="1"/>
  <c r="J28" i="24" s="1"/>
  <c r="J37" i="24" s="1"/>
  <c r="Q39" i="24"/>
  <c r="K42" i="24"/>
  <c r="K49" i="24" s="1"/>
  <c r="I25" i="24"/>
  <c r="H28" i="24"/>
  <c r="H37" i="24" s="1"/>
  <c r="S39" i="24" l="1"/>
  <c r="H54" i="24"/>
  <c r="J55" i="24"/>
  <c r="J56" i="24" s="1"/>
  <c r="J58" i="24" s="1"/>
  <c r="K25" i="24"/>
  <c r="I28" i="24"/>
  <c r="I37" i="24" s="1"/>
  <c r="M42" i="24"/>
  <c r="M49" i="24" s="1"/>
  <c r="K28" i="24" l="1"/>
  <c r="K37" i="24" s="1"/>
  <c r="M25" i="24"/>
  <c r="R25" i="24" s="1"/>
  <c r="R42" i="24"/>
  <c r="H55" i="24"/>
  <c r="H56" i="24" s="1"/>
  <c r="H58" i="24" s="1"/>
  <c r="I54" i="24"/>
  <c r="M28" i="24" l="1"/>
  <c r="M37" i="24" s="1"/>
  <c r="K54" i="24"/>
  <c r="I55" i="24"/>
  <c r="I56" i="24" s="1"/>
  <c r="I58" i="24" s="1"/>
  <c r="Q42" i="24" l="1"/>
  <c r="Q49" i="24" s="1"/>
  <c r="O42" i="24"/>
  <c r="M54" i="24"/>
  <c r="K55" i="24"/>
  <c r="K56" i="24" s="1"/>
  <c r="K58" i="24" s="1"/>
  <c r="O49" i="24" l="1"/>
  <c r="S42" i="24"/>
  <c r="M55" i="24"/>
  <c r="M56" i="24" s="1"/>
  <c r="M58" i="2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Takeshi.Inoue</author>
  </authors>
  <commentList>
    <comment ref="F54" authorId="0" shapeId="0" xr:uid="{00000000-0006-0000-0C00-000001000000}">
      <text>
        <r>
          <rPr>
            <b/>
            <sz val="9"/>
            <color indexed="81"/>
            <rFont val="ＭＳ Ｐゴシック"/>
            <family val="3"/>
            <charset val="128"/>
          </rPr>
          <t>均等割の月割計上</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sakuradori_2013DELL</author>
    <author>sakuradori2</author>
    <author>ws101</author>
  </authors>
  <commentList>
    <comment ref="D1" authorId="0" shapeId="0" xr:uid="{00000000-0006-0000-1100-000001000000}">
      <text>
        <r>
          <rPr>
            <sz val="9"/>
            <color indexed="81"/>
            <rFont val="ＭＳ Ｐゴシック"/>
            <family val="3"/>
            <charset val="128"/>
          </rPr>
          <t xml:space="preserve">正しい債権者名に修正すること
</t>
        </r>
      </text>
    </comment>
    <comment ref="O1" authorId="0" shapeId="0" xr:uid="{00000000-0006-0000-1100-000002000000}">
      <text>
        <r>
          <rPr>
            <b/>
            <sz val="9"/>
            <color indexed="81"/>
            <rFont val="ＭＳ Ｐゴシック"/>
            <family val="3"/>
            <charset val="128"/>
          </rPr>
          <t xml:space="preserve">誤差があれば、毎週金曜日にまとめて戸辺さんへ確認してもらう。金額の内訳がわかるものも添付する。
</t>
        </r>
      </text>
    </comment>
    <comment ref="AB1" authorId="0" shapeId="0" xr:uid="{00000000-0006-0000-1100-000003000000}">
      <text>
        <r>
          <rPr>
            <sz val="9"/>
            <color indexed="81"/>
            <rFont val="ＭＳ Ｐゴシック"/>
            <family val="3"/>
            <charset val="128"/>
          </rPr>
          <t>住所等に変更があれば赤字で変更する</t>
        </r>
        <r>
          <rPr>
            <b/>
            <sz val="9"/>
            <color indexed="81"/>
            <rFont val="ＭＳ Ｐゴシック"/>
            <family val="3"/>
            <charset val="128"/>
          </rPr>
          <t xml:space="preserve">。
</t>
        </r>
      </text>
    </comment>
    <comment ref="Z14" authorId="1" shapeId="0" xr:uid="{00000000-0006-0000-1100-000004000000}">
      <text>
        <r>
          <rPr>
            <b/>
            <sz val="9"/>
            <color indexed="81"/>
            <rFont val="ＭＳ Ｐゴシック"/>
            <family val="3"/>
            <charset val="128"/>
          </rPr>
          <t>顧問料1ヶ月ぶんはいくらですか？</t>
        </r>
        <r>
          <rPr>
            <sz val="9"/>
            <color indexed="81"/>
            <rFont val="ＭＳ Ｐゴシック"/>
            <family val="3"/>
            <charset val="128"/>
          </rPr>
          <t xml:space="preserve">
</t>
        </r>
      </text>
    </comment>
    <comment ref="O16" authorId="1" shapeId="0" xr:uid="{00000000-0006-0000-1100-000005000000}">
      <text>
        <r>
          <rPr>
            <b/>
            <sz val="9"/>
            <color indexed="81"/>
            <rFont val="ＭＳ Ｐゴシック"/>
            <family val="3"/>
            <charset val="128"/>
          </rPr>
          <t>消費税の差異とは、以前からあったのでしょうか？</t>
        </r>
        <r>
          <rPr>
            <sz val="9"/>
            <color indexed="81"/>
            <rFont val="ＭＳ Ｐゴシック"/>
            <family val="3"/>
            <charset val="128"/>
          </rPr>
          <t xml:space="preserve">
</t>
        </r>
        <r>
          <rPr>
            <b/>
            <sz val="9"/>
            <color indexed="81"/>
            <rFont val="ＭＳ Ｐゴシック"/>
            <family val="3"/>
            <charset val="128"/>
          </rPr>
          <t>ws101:</t>
        </r>
        <r>
          <rPr>
            <sz val="9"/>
            <color indexed="81"/>
            <rFont val="ＭＳ Ｐゴシック"/>
            <family val="3"/>
            <charset val="128"/>
          </rPr>
          <t xml:space="preserve">
この分は以前からのものです
</t>
        </r>
      </text>
    </comment>
    <comment ref="P27" authorId="1" shapeId="0" xr:uid="{00000000-0006-0000-1100-000006000000}">
      <text>
        <r>
          <rPr>
            <sz val="9"/>
            <color indexed="81"/>
            <rFont val="ＭＳ Ｐゴシック"/>
            <family val="3"/>
            <charset val="128"/>
          </rPr>
          <t xml:space="preserve">7/11　確認したところ、売掛金はないとのことですが？
</t>
        </r>
      </text>
    </comment>
    <comment ref="K31" authorId="2" shapeId="0" xr:uid="{00000000-0006-0000-1100-000007000000}">
      <text>
        <r>
          <rPr>
            <b/>
            <sz val="9"/>
            <color indexed="81"/>
            <rFont val="ＭＳ Ｐゴシック"/>
            <family val="3"/>
            <charset val="128"/>
          </rPr>
          <t>ws101:</t>
        </r>
        <r>
          <rPr>
            <sz val="9"/>
            <color indexed="81"/>
            <rFont val="ＭＳ Ｐゴシック"/>
            <family val="3"/>
            <charset val="128"/>
          </rPr>
          <t xml:space="preserve">
6/1 26,352　振込
</t>
        </r>
      </text>
    </comment>
    <comment ref="P31" authorId="1" shapeId="0" xr:uid="{00000000-0006-0000-1100-000008000000}">
      <text>
        <r>
          <rPr>
            <sz val="9"/>
            <color indexed="81"/>
            <rFont val="ＭＳ Ｐゴシック"/>
            <family val="3"/>
            <charset val="128"/>
          </rPr>
          <t xml:space="preserve">仕入れ相殺7560円ありました？
差額5円が発生します
</t>
        </r>
      </text>
    </comment>
    <comment ref="K32" authorId="2" shapeId="0" xr:uid="{00000000-0006-0000-1100-000009000000}">
      <text>
        <r>
          <rPr>
            <b/>
            <sz val="9"/>
            <color indexed="81"/>
            <rFont val="ＭＳ Ｐゴシック"/>
            <family val="3"/>
            <charset val="128"/>
          </rPr>
          <t>ws101:</t>
        </r>
        <r>
          <rPr>
            <sz val="9"/>
            <color indexed="81"/>
            <rFont val="ＭＳ Ｐゴシック"/>
            <family val="3"/>
            <charset val="128"/>
          </rPr>
          <t xml:space="preserve">
6/1 26,352　振込
</t>
        </r>
      </text>
    </comment>
    <comment ref="K38" authorId="2" shapeId="0" xr:uid="{00000000-0006-0000-1100-00000A000000}">
      <text>
        <r>
          <rPr>
            <b/>
            <sz val="9"/>
            <color indexed="81"/>
            <rFont val="ＭＳ Ｐゴシック"/>
            <family val="3"/>
            <charset val="128"/>
          </rPr>
          <t>ws101:</t>
        </r>
        <r>
          <rPr>
            <sz val="9"/>
            <color indexed="81"/>
            <rFont val="ＭＳ Ｐゴシック"/>
            <family val="3"/>
            <charset val="128"/>
          </rPr>
          <t xml:space="preserve">
6/1 6,673,266　振込
</t>
        </r>
      </text>
    </comment>
    <comment ref="O38" authorId="1" shapeId="0" xr:uid="{00000000-0006-0000-1100-00000B000000}">
      <text>
        <r>
          <rPr>
            <b/>
            <sz val="9"/>
            <color indexed="81"/>
            <rFont val="ＭＳ Ｐゴシック"/>
            <family val="3"/>
            <charset val="128"/>
          </rPr>
          <t xml:space="preserve">差額31,644円は？
</t>
        </r>
      </text>
    </comment>
    <comment ref="O42" authorId="1" shapeId="0" xr:uid="{00000000-0006-0000-1100-00000C000000}">
      <text>
        <r>
          <rPr>
            <b/>
            <sz val="9"/>
            <color indexed="81"/>
            <rFont val="ＭＳ Ｐゴシック"/>
            <family val="3"/>
            <charset val="128"/>
          </rPr>
          <t xml:space="preserve">支払い済みではありませんか？
シャープファイナンスが把握している最終弁済は4/3とのことです
ws101:
4/4に\52500弁済しています
</t>
        </r>
      </text>
    </comment>
    <comment ref="O44" authorId="1" shapeId="0" xr:uid="{00000000-0006-0000-1100-00000D000000}">
      <text>
        <r>
          <rPr>
            <b/>
            <sz val="9"/>
            <color indexed="81"/>
            <rFont val="ＭＳ Ｐゴシック"/>
            <family val="3"/>
            <charset val="128"/>
          </rPr>
          <t xml:space="preserve">支払い済みではありませんが？
三井住友ファイナンス＆リースが把握している最終弁済日は３/28になっています
ws101:
</t>
        </r>
      </text>
    </comment>
    <comment ref="P51" authorId="1" shapeId="0" xr:uid="{00000000-0006-0000-1100-00000E000000}">
      <text>
        <r>
          <rPr>
            <b/>
            <sz val="9"/>
            <color indexed="81"/>
            <rFont val="ＭＳ Ｐゴシック"/>
            <family val="3"/>
            <charset val="128"/>
          </rPr>
          <t xml:space="preserve">納品伝票代はいくらですか？
</t>
        </r>
        <r>
          <rPr>
            <sz val="9"/>
            <color indexed="81"/>
            <rFont val="ＭＳ Ｐゴシック"/>
            <family val="3"/>
            <charset val="128"/>
          </rPr>
          <t xml:space="preserve">
</t>
        </r>
        <r>
          <rPr>
            <b/>
            <sz val="9"/>
            <color indexed="81"/>
            <rFont val="ＭＳ Ｐゴシック"/>
            <family val="3"/>
            <charset val="128"/>
          </rPr>
          <t>ws101:</t>
        </r>
        <r>
          <rPr>
            <sz val="9"/>
            <color indexed="81"/>
            <rFont val="ＭＳ Ｐゴシック"/>
            <family val="3"/>
            <charset val="128"/>
          </rPr>
          <t xml:space="preserve">
伝票代864×3
\2592</t>
        </r>
      </text>
    </comment>
    <comment ref="K54" authorId="2" shapeId="0" xr:uid="{00000000-0006-0000-1100-00000F000000}">
      <text>
        <r>
          <rPr>
            <b/>
            <sz val="9"/>
            <color indexed="81"/>
            <rFont val="ＭＳ Ｐゴシック"/>
            <family val="3"/>
            <charset val="128"/>
          </rPr>
          <t>ws101:</t>
        </r>
        <r>
          <rPr>
            <sz val="9"/>
            <color indexed="81"/>
            <rFont val="ＭＳ Ｐゴシック"/>
            <family val="3"/>
            <charset val="128"/>
          </rPr>
          <t xml:space="preserve">
6/1　2,052,432　振込
</t>
        </r>
      </text>
    </comment>
    <comment ref="P64" authorId="1" shapeId="0" xr:uid="{00000000-0006-0000-1100-000010000000}">
      <text>
        <r>
          <rPr>
            <sz val="9"/>
            <color indexed="81"/>
            <rFont val="ＭＳ Ｐゴシック"/>
            <family val="3"/>
            <charset val="128"/>
          </rPr>
          <t xml:space="preserve">10,671円は全額創始亜
</t>
        </r>
      </text>
    </comment>
    <comment ref="P68" authorId="1" shapeId="0" xr:uid="{00000000-0006-0000-1100-000011000000}">
      <text>
        <r>
          <rPr>
            <sz val="9"/>
            <color indexed="81"/>
            <rFont val="ＭＳ Ｐゴシック"/>
            <family val="3"/>
            <charset val="128"/>
          </rPr>
          <t xml:space="preserve">リコーリースが把握している返済分は、
・2,058,210円（60回のうち27回）
・456,840円（60回のうち15回）
支払い総額を確認してください。
</t>
        </r>
      </text>
    </comment>
    <comment ref="K73" authorId="2" shapeId="0" xr:uid="{00000000-0006-0000-1100-000012000000}">
      <text>
        <r>
          <rPr>
            <b/>
            <sz val="9"/>
            <color indexed="81"/>
            <rFont val="ＭＳ Ｐゴシック"/>
            <family val="3"/>
            <charset val="128"/>
          </rPr>
          <t>ws101:</t>
        </r>
        <r>
          <rPr>
            <sz val="9"/>
            <color indexed="81"/>
            <rFont val="ＭＳ Ｐゴシック"/>
            <family val="3"/>
            <charset val="128"/>
          </rPr>
          <t xml:space="preserve">
6/1　253,464　振込
</t>
        </r>
      </text>
    </comment>
    <comment ref="O119" authorId="1" shapeId="0" xr:uid="{00000000-0006-0000-1100-000013000000}">
      <text>
        <r>
          <rPr>
            <b/>
            <sz val="9"/>
            <color indexed="81"/>
            <rFont val="ＭＳ Ｐゴシック"/>
            <family val="3"/>
            <charset val="128"/>
          </rPr>
          <t>支払い済みではありませんか？</t>
        </r>
      </text>
    </comment>
    <comment ref="K123" authorId="2" shapeId="0" xr:uid="{00000000-0006-0000-1100-000014000000}">
      <text>
        <r>
          <rPr>
            <b/>
            <sz val="9"/>
            <color indexed="81"/>
            <rFont val="ＭＳ Ｐゴシック"/>
            <family val="3"/>
            <charset val="128"/>
          </rPr>
          <t>ws101:</t>
        </r>
        <r>
          <rPr>
            <sz val="9"/>
            <color indexed="81"/>
            <rFont val="ＭＳ Ｐゴシック"/>
            <family val="3"/>
            <charset val="128"/>
          </rPr>
          <t xml:space="preserve">
6/1　1,601,305　振込
</t>
        </r>
      </text>
    </comment>
    <comment ref="P123" authorId="1" shapeId="0" xr:uid="{00000000-0006-0000-1100-000015000000}">
      <text>
        <r>
          <rPr>
            <b/>
            <sz val="9"/>
            <color indexed="81"/>
            <rFont val="ＭＳ Ｐゴシック"/>
            <family val="3"/>
            <charset val="128"/>
          </rPr>
          <t>540円、振込み手数料ではありませんか？
振込金額にふくまれていますか？</t>
        </r>
        <r>
          <rPr>
            <sz val="9"/>
            <color indexed="81"/>
            <rFont val="ＭＳ Ｐゴシック"/>
            <family val="3"/>
            <charset val="128"/>
          </rPr>
          <t xml:space="preserve">
</t>
        </r>
      </text>
    </comment>
    <comment ref="O126" authorId="1" shapeId="0" xr:uid="{00000000-0006-0000-1100-000016000000}">
      <text>
        <r>
          <rPr>
            <sz val="9"/>
            <color indexed="81"/>
            <rFont val="ＭＳ Ｐゴシック"/>
            <family val="3"/>
            <charset val="128"/>
          </rPr>
          <t xml:space="preserve">請求書を参照のうえ、ご確認ください
</t>
        </r>
      </text>
    </comment>
    <comment ref="O129" authorId="1" shapeId="0" xr:uid="{00000000-0006-0000-1100-000017000000}">
      <text>
        <r>
          <rPr>
            <sz val="9"/>
            <color indexed="81"/>
            <rFont val="ＭＳ Ｐゴシック"/>
            <family val="3"/>
            <charset val="128"/>
          </rPr>
          <t xml:space="preserve">支払い済みではありませんか？
</t>
        </r>
      </text>
    </comment>
    <comment ref="O132" authorId="1" shapeId="0" xr:uid="{00000000-0006-0000-1100-000018000000}">
      <text>
        <r>
          <rPr>
            <sz val="9"/>
            <color indexed="81"/>
            <rFont val="ＭＳ Ｐゴシック"/>
            <family val="3"/>
            <charset val="128"/>
          </rPr>
          <t xml:space="preserve">明細書を参照のうえ、ご確認ください。
</t>
        </r>
      </text>
    </comment>
    <comment ref="O134" authorId="1" shapeId="0" xr:uid="{00000000-0006-0000-1100-000019000000}">
      <text>
        <r>
          <rPr>
            <sz val="9"/>
            <color indexed="81"/>
            <rFont val="ＭＳ Ｐゴシック"/>
            <family val="3"/>
            <charset val="128"/>
          </rPr>
          <t xml:space="preserve">三井住友ビジネスカードを使用した債権です。
この金額で間違いありませんか？
</t>
        </r>
      </text>
    </comment>
    <comment ref="P135" authorId="1" shapeId="0" xr:uid="{00000000-0006-0000-1100-00001A000000}">
      <text>
        <r>
          <rPr>
            <b/>
            <sz val="9"/>
            <color indexed="81"/>
            <rFont val="ＭＳ Ｐゴシック"/>
            <family val="3"/>
            <charset val="128"/>
          </rPr>
          <t>2,109,391円は、大谷メリヤス分なので、認められないということですか？</t>
        </r>
        <r>
          <rPr>
            <sz val="9"/>
            <color indexed="81"/>
            <rFont val="ＭＳ Ｐゴシック"/>
            <family val="3"/>
            <charset val="128"/>
          </rPr>
          <t xml:space="preserve">
</t>
        </r>
        <r>
          <rPr>
            <b/>
            <sz val="9"/>
            <color indexed="81"/>
            <rFont val="ＭＳ Ｐゴシック"/>
            <family val="3"/>
            <charset val="128"/>
          </rPr>
          <t>ws101:</t>
        </r>
        <r>
          <rPr>
            <sz val="9"/>
            <color indexed="81"/>
            <rFont val="ＭＳ Ｐゴシック"/>
            <family val="3"/>
            <charset val="128"/>
          </rPr>
          <t xml:space="preserve">
大谷ﾒﾘﾔｽからの仕入
\493020が含まれてしまっています。
ﾆｯﾄﾃｯｸ様は弊社の締間元帳をそのまま利用されています。</t>
        </r>
      </text>
    </comment>
    <comment ref="O142" authorId="1" shapeId="0" xr:uid="{00000000-0006-0000-1100-00001B000000}">
      <text>
        <r>
          <rPr>
            <sz val="9"/>
            <color indexed="81"/>
            <rFont val="ＭＳ Ｐゴシック"/>
            <family val="3"/>
            <charset val="128"/>
          </rPr>
          <t xml:space="preserve">明細書を参照のうえ、ご確認ください。
</t>
        </r>
      </text>
    </comment>
    <comment ref="O144" authorId="1" shapeId="0" xr:uid="{00000000-0006-0000-1100-00001C000000}">
      <text>
        <r>
          <rPr>
            <b/>
            <sz val="9"/>
            <color indexed="81"/>
            <rFont val="ＭＳ Ｐゴシック"/>
            <family val="3"/>
            <charset val="128"/>
          </rPr>
          <t>差額1,817,994円については相殺分ですか、ご確認ください。</t>
        </r>
        <r>
          <rPr>
            <sz val="9"/>
            <color indexed="81"/>
            <rFont val="ＭＳ Ｐゴシック"/>
            <family val="3"/>
            <charset val="128"/>
          </rPr>
          <t xml:space="preserve">
</t>
        </r>
      </text>
    </comment>
    <comment ref="O158" authorId="1" shapeId="0" xr:uid="{00000000-0006-0000-1100-00001D000000}">
      <text>
        <r>
          <rPr>
            <sz val="9"/>
            <color indexed="81"/>
            <rFont val="ＭＳ Ｐゴシック"/>
            <family val="3"/>
            <charset val="128"/>
          </rPr>
          <t xml:space="preserve">4/18から5/18までの請求分です。
ご確認ください
</t>
        </r>
      </text>
    </comment>
    <comment ref="O159" authorId="1" shapeId="0" xr:uid="{00000000-0006-0000-1100-00001E000000}">
      <text>
        <r>
          <rPr>
            <b/>
            <sz val="9"/>
            <color indexed="81"/>
            <rFont val="ＭＳ Ｐゴシック"/>
            <family val="3"/>
            <charset val="128"/>
          </rPr>
          <t>相殺はありませんか？</t>
        </r>
      </text>
    </comment>
    <comment ref="O164" authorId="1" shapeId="0" xr:uid="{00000000-0006-0000-1100-00001F000000}">
      <text>
        <r>
          <rPr>
            <b/>
            <sz val="9"/>
            <color indexed="81"/>
            <rFont val="ＭＳ Ｐゴシック"/>
            <family val="3"/>
            <charset val="128"/>
          </rPr>
          <t>支払い済みではありませんか？</t>
        </r>
        <r>
          <rPr>
            <sz val="9"/>
            <color indexed="81"/>
            <rFont val="ＭＳ Ｐゴシック"/>
            <family val="3"/>
            <charset val="128"/>
          </rPr>
          <t xml:space="preserve">
</t>
        </r>
      </text>
    </comment>
    <comment ref="J165" authorId="1" shapeId="0" xr:uid="{00000000-0006-0000-1100-000020000000}">
      <text>
        <r>
          <rPr>
            <b/>
            <sz val="9"/>
            <color indexed="81"/>
            <rFont val="ＭＳ Ｐゴシック"/>
            <family val="3"/>
            <charset val="128"/>
          </rPr>
          <t>相殺分2,254,262円が含まれていませんか？</t>
        </r>
        <r>
          <rPr>
            <sz val="9"/>
            <color indexed="81"/>
            <rFont val="ＭＳ Ｐゴシック"/>
            <family val="3"/>
            <charset val="128"/>
          </rPr>
          <t xml:space="preserve">
</t>
        </r>
      </text>
    </comment>
    <comment ref="M167" authorId="1" shapeId="0" xr:uid="{00000000-0006-0000-1100-000021000000}">
      <text>
        <r>
          <rPr>
            <b/>
            <sz val="9"/>
            <color indexed="81"/>
            <rFont val="ＭＳ Ｐゴシック"/>
            <family val="3"/>
            <charset val="128"/>
          </rPr>
          <t>開始後の損害金</t>
        </r>
        <r>
          <rPr>
            <sz val="9"/>
            <color indexed="81"/>
            <rFont val="ＭＳ Ｐゴシック"/>
            <family val="3"/>
            <charset val="128"/>
          </rPr>
          <t xml:space="preserve">
</t>
        </r>
      </text>
    </comment>
    <comment ref="O180" authorId="1" shapeId="0" xr:uid="{00000000-0006-0000-1100-000022000000}">
      <text>
        <r>
          <rPr>
            <b/>
            <sz val="9"/>
            <color indexed="81"/>
            <rFont val="ＭＳ Ｐゴシック"/>
            <family val="3"/>
            <charset val="128"/>
          </rPr>
          <t>残高通知書を参照のうえ、ご確認ください。</t>
        </r>
        <r>
          <rPr>
            <sz val="9"/>
            <color indexed="81"/>
            <rFont val="ＭＳ Ｐゴシック"/>
            <family val="3"/>
            <charset val="128"/>
          </rPr>
          <t xml:space="preserve">
</t>
        </r>
      </text>
    </comment>
    <comment ref="O182" authorId="1" shapeId="0" xr:uid="{00000000-0006-0000-1100-000023000000}">
      <text>
        <r>
          <rPr>
            <sz val="9"/>
            <color indexed="81"/>
            <rFont val="ＭＳ Ｐゴシック"/>
            <family val="3"/>
            <charset val="128"/>
          </rPr>
          <t xml:space="preserve">請求書を参照のうえ、ご確認ください。
</t>
        </r>
      </text>
    </comment>
    <comment ref="K184" authorId="2" shapeId="0" xr:uid="{00000000-0006-0000-1100-000024000000}">
      <text>
        <r>
          <rPr>
            <b/>
            <sz val="9"/>
            <color indexed="81"/>
            <rFont val="ＭＳ Ｐゴシック"/>
            <family val="3"/>
            <charset val="128"/>
          </rPr>
          <t>ws101:</t>
        </r>
        <r>
          <rPr>
            <sz val="9"/>
            <color indexed="81"/>
            <rFont val="ＭＳ Ｐゴシック"/>
            <family val="3"/>
            <charset val="128"/>
          </rPr>
          <t xml:space="preserve">
6/1　61,236　振込
</t>
        </r>
      </text>
    </comment>
    <comment ref="L186" authorId="1" shapeId="0" xr:uid="{00000000-0006-0000-1100-000025000000}">
      <text>
        <r>
          <rPr>
            <b/>
            <sz val="9"/>
            <color indexed="81"/>
            <rFont val="ＭＳ Ｐゴシック"/>
            <family val="3"/>
            <charset val="128"/>
          </rPr>
          <t>内訳を教えてください。</t>
        </r>
        <r>
          <rPr>
            <sz val="9"/>
            <color indexed="81"/>
            <rFont val="ＭＳ Ｐゴシック"/>
            <family val="3"/>
            <charset val="128"/>
          </rPr>
          <t xml:space="preserve">
</t>
        </r>
      </text>
    </comment>
    <comment ref="O190" authorId="1" shapeId="0" xr:uid="{00000000-0006-0000-1100-000026000000}">
      <text>
        <r>
          <rPr>
            <sz val="9"/>
            <color indexed="81"/>
            <rFont val="ＭＳ Ｐゴシック"/>
            <family val="3"/>
            <charset val="128"/>
          </rPr>
          <t xml:space="preserve">請求書を参照のうえ、ご確認ください。
</t>
        </r>
      </text>
    </comment>
    <comment ref="P192" authorId="1" shapeId="0" xr:uid="{00000000-0006-0000-1100-000027000000}">
      <text>
        <r>
          <rPr>
            <sz val="9"/>
            <color indexed="81"/>
            <rFont val="ＭＳ Ｐゴシック"/>
            <family val="3"/>
            <charset val="128"/>
          </rPr>
          <t xml:space="preserve">重複がわかる2月20日〆の請求書控えをお送りください。
</t>
        </r>
      </text>
    </comment>
    <comment ref="L199" authorId="1" shapeId="0" xr:uid="{00000000-0006-0000-1100-000028000000}">
      <text>
        <r>
          <rPr>
            <b/>
            <sz val="9"/>
            <color indexed="81"/>
            <rFont val="ＭＳ Ｐゴシック"/>
            <family val="3"/>
            <charset val="128"/>
          </rPr>
          <t>差額151,212円は相殺されていませんか？</t>
        </r>
        <r>
          <rPr>
            <sz val="9"/>
            <color indexed="81"/>
            <rFont val="ＭＳ Ｐゴシック"/>
            <family val="3"/>
            <charset val="128"/>
          </rPr>
          <t xml:space="preserve">
</t>
        </r>
      </text>
    </comment>
    <comment ref="O199" authorId="1" shapeId="0" xr:uid="{00000000-0006-0000-1100-000029000000}">
      <text>
        <r>
          <rPr>
            <sz val="9"/>
            <color indexed="81"/>
            <rFont val="ＭＳ Ｐゴシック"/>
            <family val="3"/>
            <charset val="128"/>
          </rPr>
          <t xml:space="preserve">
</t>
        </r>
      </text>
    </comment>
    <comment ref="J212" authorId="1" shapeId="0" xr:uid="{00000000-0006-0000-1100-00002A000000}">
      <text>
        <r>
          <rPr>
            <b/>
            <sz val="9"/>
            <color indexed="81"/>
            <rFont val="ＭＳ Ｐゴシック"/>
            <family val="3"/>
            <charset val="128"/>
          </rPr>
          <t>相殺分2,000,287円が含まれていませんか？</t>
        </r>
        <r>
          <rPr>
            <sz val="9"/>
            <color indexed="81"/>
            <rFont val="ＭＳ Ｐゴシック"/>
            <family val="3"/>
            <charset val="128"/>
          </rPr>
          <t xml:space="preserve">
</t>
        </r>
      </text>
    </comment>
    <comment ref="O233" authorId="1" shapeId="0" xr:uid="{00000000-0006-0000-1100-00002B000000}">
      <text>
        <r>
          <rPr>
            <sz val="9"/>
            <color indexed="81"/>
            <rFont val="ＭＳ Ｐゴシック"/>
            <family val="3"/>
            <charset val="128"/>
          </rPr>
          <t xml:space="preserve">インターネットバンキング5月分とのことです。
ご確認ください
</t>
        </r>
      </text>
    </comment>
    <comment ref="L234" authorId="1" shapeId="0" xr:uid="{00000000-0006-0000-1100-00002C000000}">
      <text>
        <r>
          <rPr>
            <b/>
            <sz val="9"/>
            <color indexed="81"/>
            <rFont val="ＭＳ Ｐゴシック"/>
            <family val="3"/>
            <charset val="128"/>
          </rPr>
          <t>差額82,831円について、ご確認ください。</t>
        </r>
      </text>
    </comment>
    <comment ref="N246" authorId="1" shapeId="0" xr:uid="{00000000-0006-0000-1100-00002D000000}">
      <text>
        <r>
          <rPr>
            <b/>
            <sz val="9"/>
            <color indexed="81"/>
            <rFont val="ＭＳ Ｐゴシック"/>
            <family val="3"/>
            <charset val="128"/>
          </rPr>
          <t>認めないことを連絡済み</t>
        </r>
        <r>
          <rPr>
            <sz val="9"/>
            <color indexed="81"/>
            <rFont val="ＭＳ Ｐゴシック"/>
            <family val="3"/>
            <charset val="128"/>
          </rPr>
          <t xml:space="preserve">
</t>
        </r>
      </text>
    </comment>
    <comment ref="O247" authorId="1" shapeId="0" xr:uid="{00000000-0006-0000-1100-00002E000000}">
      <text>
        <r>
          <rPr>
            <b/>
            <sz val="9"/>
            <color indexed="81"/>
            <rFont val="ＭＳ Ｐゴシック"/>
            <family val="3"/>
            <charset val="128"/>
          </rPr>
          <t>明細書を参照のうえ、ご確認ください。</t>
        </r>
      </text>
    </comment>
    <comment ref="L250" authorId="1" shapeId="0" xr:uid="{00000000-0006-0000-1100-00002F000000}">
      <text>
        <r>
          <rPr>
            <b/>
            <sz val="9"/>
            <color indexed="81"/>
            <rFont val="ＭＳ Ｐゴシック"/>
            <family val="3"/>
            <charset val="128"/>
          </rPr>
          <t>差額9,507,220円についてご確認ください</t>
        </r>
      </text>
    </comment>
    <comment ref="K261" authorId="2" shapeId="0" xr:uid="{00000000-0006-0000-1100-000030000000}">
      <text>
        <r>
          <rPr>
            <b/>
            <sz val="9"/>
            <color indexed="81"/>
            <rFont val="ＭＳ Ｐゴシック"/>
            <family val="3"/>
            <charset val="128"/>
          </rPr>
          <t>ws101:</t>
        </r>
        <r>
          <rPr>
            <sz val="9"/>
            <color indexed="81"/>
            <rFont val="ＭＳ Ｐゴシック"/>
            <family val="3"/>
            <charset val="128"/>
          </rPr>
          <t xml:space="preserve">
6/1　2,217,942　振込
</t>
        </r>
      </text>
    </comment>
    <comment ref="O264" authorId="1" shapeId="0" xr:uid="{00000000-0006-0000-1100-000031000000}">
      <text>
        <r>
          <rPr>
            <sz val="9"/>
            <color indexed="81"/>
            <rFont val="ＭＳ Ｐゴシック"/>
            <family val="3"/>
            <charset val="128"/>
          </rPr>
          <t xml:space="preserve">請求書を参照のうえ、ご確認ください。
</t>
        </r>
        <r>
          <rPr>
            <b/>
            <sz val="9"/>
            <color indexed="81"/>
            <rFont val="ＭＳ Ｐゴシック"/>
            <family val="3"/>
            <charset val="128"/>
          </rPr>
          <t>ws101:</t>
        </r>
        <r>
          <rPr>
            <sz val="9"/>
            <color indexed="81"/>
            <rFont val="ＭＳ Ｐゴシック"/>
            <family val="3"/>
            <charset val="128"/>
          </rPr>
          <t xml:space="preserve">
手元に請求書がありません</t>
        </r>
      </text>
    </comment>
    <comment ref="L266" authorId="1" shapeId="0" xr:uid="{00000000-0006-0000-1100-000032000000}">
      <text>
        <r>
          <rPr>
            <sz val="9"/>
            <color indexed="81"/>
            <rFont val="ＭＳ Ｐゴシック"/>
            <family val="3"/>
            <charset val="128"/>
          </rPr>
          <t xml:space="preserve">差額857,400円の中に支払い済みが含まれていませんか？
</t>
        </r>
      </text>
    </comment>
    <comment ref="N271" authorId="1" shapeId="0" xr:uid="{00000000-0006-0000-1100-000033000000}">
      <text>
        <r>
          <rPr>
            <b/>
            <sz val="9"/>
            <color indexed="81"/>
            <rFont val="ＭＳ Ｐゴシック"/>
            <family val="3"/>
            <charset val="128"/>
          </rPr>
          <t>6/2の売り上げ分がもれていませんか？明細書を参照のうえ、ご確認下さい。</t>
        </r>
        <r>
          <rPr>
            <sz val="9"/>
            <color indexed="81"/>
            <rFont val="ＭＳ Ｐゴシック"/>
            <family val="3"/>
            <charset val="128"/>
          </rPr>
          <t xml:space="preserve">
</t>
        </r>
      </text>
    </comment>
    <comment ref="L273" authorId="1" shapeId="0" xr:uid="{00000000-0006-0000-1100-000034000000}">
      <text>
        <r>
          <rPr>
            <b/>
            <sz val="9"/>
            <color indexed="81"/>
            <rFont val="ＭＳ Ｐゴシック"/>
            <family val="3"/>
            <charset val="128"/>
          </rPr>
          <t>差額702,900円に支払い済みが含まれていませんか？</t>
        </r>
        <r>
          <rPr>
            <sz val="9"/>
            <color indexed="81"/>
            <rFont val="ＭＳ Ｐゴシック"/>
            <family val="3"/>
            <charset val="128"/>
          </rPr>
          <t xml:space="preserve">
</t>
        </r>
      </text>
    </comment>
    <comment ref="O277" authorId="1" shapeId="0" xr:uid="{00000000-0006-0000-1100-000035000000}">
      <text>
        <r>
          <rPr>
            <b/>
            <sz val="9"/>
            <color indexed="81"/>
            <rFont val="ＭＳ Ｐゴシック"/>
            <family val="3"/>
            <charset val="128"/>
          </rPr>
          <t>請求書の参照のうえ、ご確認ください</t>
        </r>
      </text>
    </comment>
    <comment ref="O281" authorId="1" shapeId="0" xr:uid="{00000000-0006-0000-1100-000036000000}">
      <text>
        <r>
          <rPr>
            <b/>
            <sz val="9"/>
            <color indexed="81"/>
            <rFont val="ＭＳ Ｐゴシック"/>
            <family val="3"/>
            <charset val="128"/>
          </rPr>
          <t>請求書を参照のうえ、ご確認ください</t>
        </r>
        <r>
          <rPr>
            <sz val="9"/>
            <color indexed="81"/>
            <rFont val="ＭＳ Ｐゴシック"/>
            <family val="3"/>
            <charset val="128"/>
          </rPr>
          <t xml:space="preserve">
</t>
        </r>
      </text>
    </comment>
    <comment ref="O283" authorId="1" shapeId="0" xr:uid="{00000000-0006-0000-1100-000037000000}">
      <text>
        <r>
          <rPr>
            <b/>
            <sz val="9"/>
            <color indexed="81"/>
            <rFont val="ＭＳ Ｐゴシック"/>
            <family val="3"/>
            <charset val="128"/>
          </rPr>
          <t>請求書を参照のうえ、ご確認ください</t>
        </r>
        <r>
          <rPr>
            <sz val="9"/>
            <color indexed="81"/>
            <rFont val="ＭＳ Ｐゴシック"/>
            <family val="3"/>
            <charset val="128"/>
          </rPr>
          <t xml:space="preserve">
</t>
        </r>
      </text>
    </comment>
    <comment ref="O286" authorId="1" shapeId="0" xr:uid="{00000000-0006-0000-1100-000038000000}">
      <text>
        <r>
          <rPr>
            <b/>
            <sz val="9"/>
            <color indexed="81"/>
            <rFont val="ＭＳ Ｐゴシック"/>
            <family val="3"/>
            <charset val="128"/>
          </rPr>
          <t>請求書を参照のうえ、ご確認ください</t>
        </r>
        <r>
          <rPr>
            <sz val="9"/>
            <color indexed="81"/>
            <rFont val="ＭＳ Ｐゴシック"/>
            <family val="3"/>
            <charset val="128"/>
          </rPr>
          <t xml:space="preserve">
</t>
        </r>
      </text>
    </comment>
    <comment ref="N288" authorId="1" shapeId="0" xr:uid="{00000000-0006-0000-1100-000039000000}">
      <text>
        <r>
          <rPr>
            <b/>
            <sz val="9"/>
            <color indexed="81"/>
            <rFont val="ＭＳ Ｐゴシック"/>
            <family val="3"/>
            <charset val="128"/>
          </rPr>
          <t>スポンサー候補のためか？届出額がだけ一部</t>
        </r>
      </text>
    </comment>
    <comment ref="O301" authorId="1" shapeId="0" xr:uid="{00000000-0006-0000-1100-00003A000000}">
      <text>
        <r>
          <rPr>
            <b/>
            <sz val="9"/>
            <color indexed="81"/>
            <rFont val="ＭＳ Ｐゴシック"/>
            <family val="3"/>
            <charset val="128"/>
          </rPr>
          <t>4回分の支払い済額が含まれていませんか？</t>
        </r>
        <r>
          <rPr>
            <sz val="9"/>
            <color indexed="81"/>
            <rFont val="ＭＳ Ｐゴシック"/>
            <family val="3"/>
            <charset val="128"/>
          </rPr>
          <t xml:space="preserve">
</t>
        </r>
      </text>
    </comment>
    <comment ref="O304" authorId="1" shapeId="0" xr:uid="{00000000-0006-0000-1100-00003B000000}">
      <text>
        <r>
          <rPr>
            <sz val="9"/>
            <color indexed="81"/>
            <rFont val="ＭＳ Ｐゴシック"/>
            <family val="3"/>
            <charset val="128"/>
          </rPr>
          <t xml:space="preserve">共益債権という主張（予備的再生債権として届出）
</t>
        </r>
      </text>
    </comment>
    <comment ref="O305" authorId="1" shapeId="0" xr:uid="{00000000-0006-0000-1100-00003C000000}">
      <text>
        <r>
          <rPr>
            <b/>
            <sz val="9"/>
            <color indexed="81"/>
            <rFont val="ＭＳ Ｐゴシック"/>
            <family val="3"/>
            <charset val="128"/>
          </rPr>
          <t>6/6分の請求書がもれていませんか？納品書を参照のうえ、ご確認ください。</t>
        </r>
      </text>
    </comment>
    <comment ref="J306" authorId="1" shapeId="0" xr:uid="{00000000-0006-0000-1100-00003D000000}">
      <text>
        <r>
          <rPr>
            <sz val="9"/>
            <color indexed="81"/>
            <rFont val="ＭＳ Ｐゴシック"/>
            <family val="3"/>
            <charset val="128"/>
          </rPr>
          <t xml:space="preserve">相殺分674,375円がふくまれていませんか？
</t>
        </r>
      </text>
    </comment>
    <comment ref="N308" authorId="1" shapeId="0" xr:uid="{00000000-0006-0000-1100-00003E000000}">
      <text>
        <r>
          <rPr>
            <b/>
            <sz val="9"/>
            <color indexed="81"/>
            <rFont val="ＭＳ Ｐゴシック"/>
            <family val="3"/>
            <charset val="128"/>
          </rPr>
          <t xml:space="preserve">開始後の債権
</t>
        </r>
        <r>
          <rPr>
            <sz val="9"/>
            <color indexed="81"/>
            <rFont val="ＭＳ Ｐゴシック"/>
            <family val="3"/>
            <charset val="128"/>
          </rPr>
          <t xml:space="preserve">
</t>
        </r>
      </text>
    </comment>
    <comment ref="L313" authorId="1" shapeId="0" xr:uid="{00000000-0006-0000-1100-00003F000000}">
      <text>
        <r>
          <rPr>
            <b/>
            <sz val="9"/>
            <color indexed="81"/>
            <rFont val="ＭＳ Ｐゴシック"/>
            <family val="3"/>
            <charset val="128"/>
          </rPr>
          <t>差額22,631円について、請求書を参照のうえ、ご確認ください</t>
        </r>
      </text>
    </comment>
    <comment ref="O318" authorId="1" shapeId="0" xr:uid="{00000000-0006-0000-1100-000040000000}">
      <text>
        <r>
          <rPr>
            <sz val="9"/>
            <color indexed="81"/>
            <rFont val="ＭＳ Ｐゴシック"/>
            <family val="3"/>
            <charset val="128"/>
          </rPr>
          <t xml:space="preserve">明細書を参照のうえ、ご確認ください。
</t>
        </r>
      </text>
    </comment>
    <comment ref="O321" authorId="1" shapeId="0" xr:uid="{00000000-0006-0000-1100-000041000000}">
      <text>
        <r>
          <rPr>
            <b/>
            <sz val="9"/>
            <color indexed="81"/>
            <rFont val="ＭＳ Ｐゴシック"/>
            <family val="3"/>
            <charset val="128"/>
          </rPr>
          <t>請求書を参照のうえ、ご確認ください</t>
        </r>
        <r>
          <rPr>
            <sz val="9"/>
            <color indexed="81"/>
            <rFont val="ＭＳ Ｐゴシック"/>
            <family val="3"/>
            <charset val="128"/>
          </rPr>
          <t xml:space="preserve">
</t>
        </r>
      </text>
    </comment>
    <comment ref="N322" authorId="1" shapeId="0" xr:uid="{00000000-0006-0000-1100-000042000000}">
      <text>
        <r>
          <rPr>
            <b/>
            <sz val="9"/>
            <color indexed="81"/>
            <rFont val="ＭＳ Ｐゴシック"/>
            <family val="3"/>
            <charset val="128"/>
          </rPr>
          <t>請求書を参照のうえ、ご確認ください</t>
        </r>
        <r>
          <rPr>
            <sz val="9"/>
            <color indexed="81"/>
            <rFont val="ＭＳ Ｐゴシック"/>
            <family val="3"/>
            <charset val="128"/>
          </rPr>
          <t xml:space="preserve">
</t>
        </r>
      </text>
    </comment>
    <comment ref="O323" authorId="1" shapeId="0" xr:uid="{00000000-0006-0000-1100-000043000000}">
      <text>
        <r>
          <rPr>
            <b/>
            <sz val="9"/>
            <color indexed="81"/>
            <rFont val="ＭＳ Ｐゴシック"/>
            <family val="3"/>
            <charset val="128"/>
          </rPr>
          <t xml:space="preserve">坂本ニットへ振り出した手形分です、金額等の確認をお願いします。
ws101:
5/18振出
9/30期日の手形の額と一致します
</t>
        </r>
      </text>
    </comment>
  </commentList>
</comments>
</file>

<file path=xl/sharedStrings.xml><?xml version="1.0" encoding="utf-8"?>
<sst xmlns="http://schemas.openxmlformats.org/spreadsheetml/2006/main" count="5216" uniqueCount="1896">
  <si>
    <t>Left</t>
  </si>
  <si>
    <t>Top</t>
  </si>
  <si>
    <t>Right</t>
  </si>
  <si>
    <t>Bottom</t>
  </si>
  <si>
    <t>Ref</t>
  </si>
  <si>
    <t>$F$10:$F$11</t>
    <phoneticPr fontId="5"/>
  </si>
  <si>
    <t>資産</t>
    <rPh sb="0" eb="2">
      <t>シサン</t>
    </rPh>
    <phoneticPr fontId="5"/>
  </si>
  <si>
    <t>流動資産</t>
    <rPh sb="0" eb="2">
      <t>リュウドウ</t>
    </rPh>
    <rPh sb="2" eb="4">
      <t>シサン</t>
    </rPh>
    <phoneticPr fontId="5"/>
  </si>
  <si>
    <t>[資産]</t>
    <rPh sb="1" eb="3">
      <t>シサン</t>
    </rPh>
    <phoneticPr fontId="5"/>
  </si>
  <si>
    <t>負債及び純資産</t>
    <rPh sb="0" eb="2">
      <t>フサイ</t>
    </rPh>
    <rPh sb="2" eb="3">
      <t>オヨ</t>
    </rPh>
    <rPh sb="4" eb="7">
      <t>ジュンシサン</t>
    </rPh>
    <phoneticPr fontId="5"/>
  </si>
  <si>
    <t>[負債]</t>
    <rPh sb="1" eb="3">
      <t>フサイ</t>
    </rPh>
    <phoneticPr fontId="5"/>
  </si>
  <si>
    <t>別除権予定額</t>
    <rPh sb="0" eb="3">
      <t>ベツジョケン</t>
    </rPh>
    <rPh sb="3" eb="5">
      <t>ヨテイ</t>
    </rPh>
    <rPh sb="5" eb="6">
      <t>ガク</t>
    </rPh>
    <phoneticPr fontId="5"/>
  </si>
  <si>
    <t>別除権予定不足額</t>
    <rPh sb="0" eb="3">
      <t>ベツジョケン</t>
    </rPh>
    <rPh sb="3" eb="5">
      <t>ヨテイ</t>
    </rPh>
    <rPh sb="5" eb="7">
      <t>フソク</t>
    </rPh>
    <rPh sb="7" eb="8">
      <t>ガク</t>
    </rPh>
    <phoneticPr fontId="5"/>
  </si>
  <si>
    <t>一般債権</t>
    <rPh sb="0" eb="2">
      <t>イッパン</t>
    </rPh>
    <rPh sb="2" eb="4">
      <t>サイケン</t>
    </rPh>
    <phoneticPr fontId="5"/>
  </si>
  <si>
    <t>負債合計</t>
    <rPh sb="0" eb="2">
      <t>フサイ</t>
    </rPh>
    <rPh sb="2" eb="4">
      <t>ゴウケイ</t>
    </rPh>
    <phoneticPr fontId="5"/>
  </si>
  <si>
    <t>[純資産の部]</t>
    <rPh sb="1" eb="4">
      <t>ジュンシサン</t>
    </rPh>
    <rPh sb="5" eb="6">
      <t>ブ</t>
    </rPh>
    <phoneticPr fontId="5"/>
  </si>
  <si>
    <t>資本金</t>
    <rPh sb="0" eb="3">
      <t>シホンキン</t>
    </rPh>
    <phoneticPr fontId="5"/>
  </si>
  <si>
    <t>別途積立金</t>
    <rPh sb="0" eb="2">
      <t>ベット</t>
    </rPh>
    <rPh sb="2" eb="4">
      <t>ツミタテ</t>
    </rPh>
    <rPh sb="4" eb="5">
      <t>キン</t>
    </rPh>
    <phoneticPr fontId="5"/>
  </si>
  <si>
    <t>繰越利益剰余金</t>
    <rPh sb="0" eb="2">
      <t>クリコシ</t>
    </rPh>
    <rPh sb="2" eb="4">
      <t>リエキ</t>
    </rPh>
    <rPh sb="4" eb="7">
      <t>ジョウヨキン</t>
    </rPh>
    <phoneticPr fontId="5"/>
  </si>
  <si>
    <t>純資産合計</t>
    <rPh sb="0" eb="3">
      <t>ジュンシサン</t>
    </rPh>
    <rPh sb="3" eb="5">
      <t>ゴウケイ</t>
    </rPh>
    <phoneticPr fontId="5"/>
  </si>
  <si>
    <t>負債・純資産合計</t>
    <rPh sb="0" eb="2">
      <t>フサイ</t>
    </rPh>
    <rPh sb="3" eb="6">
      <t>ジュンシサン</t>
    </rPh>
    <rPh sb="6" eb="8">
      <t>ゴウケイ</t>
    </rPh>
    <phoneticPr fontId="5"/>
  </si>
  <si>
    <t>資産合計</t>
    <rPh sb="0" eb="2">
      <t>シサン</t>
    </rPh>
    <rPh sb="2" eb="4">
      <t>ゴウケイ</t>
    </rPh>
    <phoneticPr fontId="5"/>
  </si>
  <si>
    <t>固定資産</t>
    <rPh sb="0" eb="2">
      <t>コテイ</t>
    </rPh>
    <rPh sb="2" eb="4">
      <t>シサン</t>
    </rPh>
    <phoneticPr fontId="5"/>
  </si>
  <si>
    <t>有形固定資産</t>
    <rPh sb="0" eb="2">
      <t>ユウケイ</t>
    </rPh>
    <rPh sb="2" eb="4">
      <t>コテイ</t>
    </rPh>
    <rPh sb="4" eb="6">
      <t>シサン</t>
    </rPh>
    <phoneticPr fontId="5"/>
  </si>
  <si>
    <t>建物</t>
    <rPh sb="0" eb="2">
      <t>タテモノ</t>
    </rPh>
    <phoneticPr fontId="5"/>
  </si>
  <si>
    <t>無形固定資産</t>
    <rPh sb="0" eb="2">
      <t>ムケイ</t>
    </rPh>
    <rPh sb="2" eb="4">
      <t>コテイ</t>
    </rPh>
    <rPh sb="4" eb="6">
      <t>シサン</t>
    </rPh>
    <phoneticPr fontId="5"/>
  </si>
  <si>
    <t>投資その他の資産</t>
    <rPh sb="0" eb="2">
      <t>トウシ</t>
    </rPh>
    <rPh sb="4" eb="5">
      <t>タ</t>
    </rPh>
    <rPh sb="6" eb="8">
      <t>シサン</t>
    </rPh>
    <phoneticPr fontId="5"/>
  </si>
  <si>
    <t>（単位：円）</t>
    <rPh sb="1" eb="3">
      <t>タンイ</t>
    </rPh>
    <rPh sb="4" eb="5">
      <t>エン</t>
    </rPh>
    <phoneticPr fontId="5"/>
  </si>
  <si>
    <t>財産評定後の資産</t>
    <rPh sb="0" eb="2">
      <t>ザイサン</t>
    </rPh>
    <rPh sb="2" eb="4">
      <t>ヒョウテイ</t>
    </rPh>
    <rPh sb="4" eb="5">
      <t>ゴ</t>
    </rPh>
    <rPh sb="6" eb="8">
      <t>シサン</t>
    </rPh>
    <phoneticPr fontId="5"/>
  </si>
  <si>
    <t>①</t>
    <phoneticPr fontId="5"/>
  </si>
  <si>
    <t>支出予定共益費等</t>
    <rPh sb="0" eb="2">
      <t>シシュツ</t>
    </rPh>
    <rPh sb="2" eb="4">
      <t>ヨテイ</t>
    </rPh>
    <rPh sb="4" eb="7">
      <t>キョウエキヒ</t>
    </rPh>
    <rPh sb="7" eb="8">
      <t>トウ</t>
    </rPh>
    <phoneticPr fontId="5"/>
  </si>
  <si>
    <t>控除額合計</t>
    <rPh sb="0" eb="2">
      <t>コウジョ</t>
    </rPh>
    <rPh sb="2" eb="3">
      <t>ガク</t>
    </rPh>
    <rPh sb="3" eb="5">
      <t>ゴウケイ</t>
    </rPh>
    <phoneticPr fontId="5"/>
  </si>
  <si>
    <t>予想配当可能額</t>
    <rPh sb="0" eb="2">
      <t>ヨソウ</t>
    </rPh>
    <rPh sb="2" eb="4">
      <t>ハイトウ</t>
    </rPh>
    <rPh sb="4" eb="7">
      <t>カノウガク</t>
    </rPh>
    <phoneticPr fontId="5"/>
  </si>
  <si>
    <t>②</t>
    <phoneticPr fontId="5"/>
  </si>
  <si>
    <t>③</t>
    <phoneticPr fontId="5"/>
  </si>
  <si>
    <t>④</t>
    <phoneticPr fontId="5"/>
  </si>
  <si>
    <t>⑤</t>
    <phoneticPr fontId="5"/>
  </si>
  <si>
    <t>内容</t>
    <rPh sb="0" eb="2">
      <t>ナイヨウ</t>
    </rPh>
    <phoneticPr fontId="5"/>
  </si>
  <si>
    <t>金額</t>
    <rPh sb="0" eb="2">
      <t>キンガク</t>
    </rPh>
    <phoneticPr fontId="5"/>
  </si>
  <si>
    <t>解雇予告手当</t>
    <rPh sb="0" eb="2">
      <t>カイコ</t>
    </rPh>
    <rPh sb="2" eb="4">
      <t>ヨコク</t>
    </rPh>
    <rPh sb="4" eb="6">
      <t>テアテ</t>
    </rPh>
    <phoneticPr fontId="5"/>
  </si>
  <si>
    <t>合計</t>
    <rPh sb="0" eb="2">
      <t>ゴウケイ</t>
    </rPh>
    <phoneticPr fontId="5"/>
  </si>
  <si>
    <t>ソフトウェア</t>
  </si>
  <si>
    <t>資産の部</t>
    <rPh sb="0" eb="2">
      <t>シサン</t>
    </rPh>
    <rPh sb="3" eb="4">
      <t>ブ</t>
    </rPh>
    <phoneticPr fontId="5"/>
  </si>
  <si>
    <t>科目</t>
    <rPh sb="0" eb="2">
      <t>カモク</t>
    </rPh>
    <phoneticPr fontId="5"/>
  </si>
  <si>
    <t>内訳</t>
    <rPh sb="0" eb="2">
      <t>ウチワケ</t>
    </rPh>
    <phoneticPr fontId="5"/>
  </si>
  <si>
    <t>調整</t>
    <rPh sb="0" eb="2">
      <t>チョウセイ</t>
    </rPh>
    <phoneticPr fontId="5"/>
  </si>
  <si>
    <t>帳簿残高</t>
    <rPh sb="0" eb="2">
      <t>チョウボ</t>
    </rPh>
    <rPh sb="2" eb="4">
      <t>ザンダカ</t>
    </rPh>
    <phoneticPr fontId="5"/>
  </si>
  <si>
    <t>相殺</t>
    <rPh sb="0" eb="2">
      <t>ソウサイ</t>
    </rPh>
    <phoneticPr fontId="5"/>
  </si>
  <si>
    <t>評価方法等</t>
    <rPh sb="0" eb="2">
      <t>ヒョウカ</t>
    </rPh>
    <rPh sb="2" eb="4">
      <t>ホウホウ</t>
    </rPh>
    <rPh sb="4" eb="5">
      <t>トウ</t>
    </rPh>
    <phoneticPr fontId="5"/>
  </si>
  <si>
    <t>現金</t>
    <rPh sb="0" eb="2">
      <t>ゲンキン</t>
    </rPh>
    <phoneticPr fontId="5"/>
  </si>
  <si>
    <t>計</t>
    <rPh sb="0" eb="1">
      <t>ケイ</t>
    </rPh>
    <phoneticPr fontId="5"/>
  </si>
  <si>
    <t xml:space="preserve">当座預金
</t>
    <rPh sb="0" eb="2">
      <t>トウザ</t>
    </rPh>
    <rPh sb="2" eb="4">
      <t>ヨキン</t>
    </rPh>
    <phoneticPr fontId="5"/>
  </si>
  <si>
    <t xml:space="preserve">普通預金
</t>
    <rPh sb="0" eb="2">
      <t>フツウ</t>
    </rPh>
    <rPh sb="2" eb="4">
      <t>ヨキン</t>
    </rPh>
    <phoneticPr fontId="5"/>
  </si>
  <si>
    <t xml:space="preserve">定期積金
</t>
    <phoneticPr fontId="5"/>
  </si>
  <si>
    <t>調整後
残高</t>
    <rPh sb="0" eb="2">
      <t>チョウセイ</t>
    </rPh>
    <rPh sb="2" eb="3">
      <t>ゴ</t>
    </rPh>
    <rPh sb="4" eb="6">
      <t>ザンダカ</t>
    </rPh>
    <phoneticPr fontId="5"/>
  </si>
  <si>
    <t>個別評定</t>
    <rPh sb="0" eb="2">
      <t>コベツ</t>
    </rPh>
    <rPh sb="2" eb="4">
      <t>ヒョウテイ</t>
    </rPh>
    <phoneticPr fontId="5"/>
  </si>
  <si>
    <t>清算貸借
対照表残高</t>
    <rPh sb="0" eb="2">
      <t>セイサン</t>
    </rPh>
    <rPh sb="2" eb="4">
      <t>タイシャク</t>
    </rPh>
    <rPh sb="5" eb="7">
      <t>タイショウ</t>
    </rPh>
    <rPh sb="7" eb="8">
      <t>ヒョウ</t>
    </rPh>
    <rPh sb="8" eb="10">
      <t>ザンダカ</t>
    </rPh>
    <phoneticPr fontId="5"/>
  </si>
  <si>
    <t>①</t>
    <phoneticPr fontId="5"/>
  </si>
  <si>
    <t>②</t>
    <phoneticPr fontId="5"/>
  </si>
  <si>
    <t>③=①+②</t>
    <phoneticPr fontId="5"/>
  </si>
  <si>
    <t>④</t>
    <phoneticPr fontId="5"/>
  </si>
  <si>
    <t>⑤</t>
    <phoneticPr fontId="5"/>
  </si>
  <si>
    <t>負債の部</t>
    <rPh sb="0" eb="2">
      <t>フサイ</t>
    </rPh>
    <rPh sb="3" eb="4">
      <t>ブ</t>
    </rPh>
    <phoneticPr fontId="5"/>
  </si>
  <si>
    <t>別除権</t>
    <rPh sb="0" eb="3">
      <t>ベツジョケン</t>
    </rPh>
    <phoneticPr fontId="5"/>
  </si>
  <si>
    <t>優先・共益債権</t>
    <rPh sb="0" eb="2">
      <t>ユウセン</t>
    </rPh>
    <rPh sb="3" eb="5">
      <t>キョウエキ</t>
    </rPh>
    <rPh sb="5" eb="7">
      <t>サイケン</t>
    </rPh>
    <phoneticPr fontId="5"/>
  </si>
  <si>
    <t>短期・長期
借入金</t>
    <rPh sb="0" eb="2">
      <t>タンキ</t>
    </rPh>
    <rPh sb="3" eb="5">
      <t>チョウキ</t>
    </rPh>
    <rPh sb="6" eb="8">
      <t>カリイレ</t>
    </rPh>
    <rPh sb="8" eb="9">
      <t>キン</t>
    </rPh>
    <phoneticPr fontId="5"/>
  </si>
  <si>
    <t>借入金</t>
    <rPh sb="0" eb="2">
      <t>カリイレ</t>
    </rPh>
    <rPh sb="2" eb="3">
      <t>キン</t>
    </rPh>
    <phoneticPr fontId="5"/>
  </si>
  <si>
    <t>埼玉りそな銀行</t>
    <rPh sb="0" eb="2">
      <t>サイタマ</t>
    </rPh>
    <rPh sb="5" eb="7">
      <t>ギンコウ</t>
    </rPh>
    <phoneticPr fontId="5"/>
  </si>
  <si>
    <t>西武信用金庫</t>
    <rPh sb="0" eb="2">
      <t>セイブ</t>
    </rPh>
    <rPh sb="2" eb="4">
      <t>シンヨウ</t>
    </rPh>
    <rPh sb="4" eb="6">
      <t>キンコ</t>
    </rPh>
    <phoneticPr fontId="5"/>
  </si>
  <si>
    <t>千葉銀行</t>
    <rPh sb="0" eb="2">
      <t>チバ</t>
    </rPh>
    <rPh sb="2" eb="4">
      <t>ギンコウ</t>
    </rPh>
    <phoneticPr fontId="5"/>
  </si>
  <si>
    <t>オリックス</t>
    <phoneticPr fontId="5"/>
  </si>
  <si>
    <t>みずほ銀行</t>
    <rPh sb="3" eb="5">
      <t>ギンコウ</t>
    </rPh>
    <phoneticPr fontId="5"/>
  </si>
  <si>
    <t>八千代銀行</t>
    <rPh sb="0" eb="3">
      <t>ヤチヨ</t>
    </rPh>
    <rPh sb="3" eb="5">
      <t>ギンコウ</t>
    </rPh>
    <phoneticPr fontId="5"/>
  </si>
  <si>
    <t>北陸銀行</t>
    <rPh sb="0" eb="2">
      <t>ホクリク</t>
    </rPh>
    <rPh sb="2" eb="4">
      <t>ギンコウ</t>
    </rPh>
    <phoneticPr fontId="5"/>
  </si>
  <si>
    <t>三菱東京UFJ銀行</t>
    <rPh sb="0" eb="2">
      <t>ミツビシ</t>
    </rPh>
    <rPh sb="2" eb="4">
      <t>トウキョウ</t>
    </rPh>
    <rPh sb="7" eb="9">
      <t>ギンコウ</t>
    </rPh>
    <phoneticPr fontId="5"/>
  </si>
  <si>
    <t>日本政策金融公庫</t>
    <rPh sb="0" eb="2">
      <t>ニホン</t>
    </rPh>
    <rPh sb="2" eb="4">
      <t>セイサク</t>
    </rPh>
    <rPh sb="4" eb="6">
      <t>キンユウ</t>
    </rPh>
    <rPh sb="6" eb="8">
      <t>コウコ</t>
    </rPh>
    <phoneticPr fontId="5"/>
  </si>
  <si>
    <t>修正</t>
    <rPh sb="0" eb="2">
      <t>シュウセイ</t>
    </rPh>
    <phoneticPr fontId="5"/>
  </si>
  <si>
    <t>東京都信用保証協会</t>
    <rPh sb="0" eb="2">
      <t>トウキョウ</t>
    </rPh>
    <rPh sb="2" eb="3">
      <t>ト</t>
    </rPh>
    <rPh sb="3" eb="5">
      <t>シンヨウ</t>
    </rPh>
    <rPh sb="5" eb="7">
      <t>ホショウ</t>
    </rPh>
    <rPh sb="7" eb="9">
      <t>キョウカイ</t>
    </rPh>
    <phoneticPr fontId="5"/>
  </si>
  <si>
    <t>八千代</t>
    <rPh sb="0" eb="3">
      <t>ヤチヨ</t>
    </rPh>
    <phoneticPr fontId="5"/>
  </si>
  <si>
    <t>リース債権者一覧表</t>
    <rPh sb="3" eb="6">
      <t>サイケンシャ</t>
    </rPh>
    <rPh sb="6" eb="9">
      <t>イチランヒョウ</t>
    </rPh>
    <phoneticPr fontId="5"/>
  </si>
  <si>
    <t>番号</t>
    <rPh sb="0" eb="2">
      <t>バンゴウ</t>
    </rPh>
    <phoneticPr fontId="5"/>
  </si>
  <si>
    <t>債権者名</t>
    <rPh sb="0" eb="3">
      <t>サイケンシャ</t>
    </rPh>
    <rPh sb="3" eb="4">
      <t>メイ</t>
    </rPh>
    <phoneticPr fontId="5"/>
  </si>
  <si>
    <t>郵便番号</t>
  </si>
  <si>
    <t>住所</t>
    <rPh sb="0" eb="2">
      <t>ジュウショ</t>
    </rPh>
    <phoneticPr fontId="5"/>
  </si>
  <si>
    <t>ＴＥＬ</t>
    <phoneticPr fontId="5"/>
  </si>
  <si>
    <t>ＦＡＸ</t>
    <phoneticPr fontId="5"/>
  </si>
  <si>
    <t>債権者担当者</t>
    <rPh sb="0" eb="3">
      <t>サイケンシャ</t>
    </rPh>
    <rPh sb="3" eb="6">
      <t>タントウシャ</t>
    </rPh>
    <phoneticPr fontId="328"/>
  </si>
  <si>
    <t>リース内容</t>
    <rPh sb="3" eb="5">
      <t>ナイヨウ</t>
    </rPh>
    <phoneticPr fontId="5"/>
  </si>
  <si>
    <t>物件詳細</t>
    <rPh sb="0" eb="2">
      <t>ブッケン</t>
    </rPh>
    <rPh sb="2" eb="4">
      <t>ショウサイ</t>
    </rPh>
    <phoneticPr fontId="328"/>
  </si>
  <si>
    <t>月額リース料</t>
    <rPh sb="0" eb="2">
      <t>ゲツガク</t>
    </rPh>
    <rPh sb="5" eb="6">
      <t>リョウ</t>
    </rPh>
    <phoneticPr fontId="5"/>
  </si>
  <si>
    <t>契約番号</t>
    <rPh sb="0" eb="2">
      <t>ケイヤク</t>
    </rPh>
    <rPh sb="2" eb="4">
      <t>バンゴウ</t>
    </rPh>
    <phoneticPr fontId="5"/>
  </si>
  <si>
    <t>リース期間</t>
    <rPh sb="3" eb="5">
      <t>キカン</t>
    </rPh>
    <phoneticPr fontId="5"/>
  </si>
  <si>
    <t>査定額</t>
    <rPh sb="0" eb="2">
      <t>サテイ</t>
    </rPh>
    <rPh sb="2" eb="3">
      <t>ガク</t>
    </rPh>
    <phoneticPr fontId="328"/>
  </si>
  <si>
    <t>別除権協定
提案額</t>
    <rPh sb="0" eb="1">
      <t>ベツ</t>
    </rPh>
    <rPh sb="1" eb="2">
      <t>ジョ</t>
    </rPh>
    <rPh sb="2" eb="3">
      <t>ケン</t>
    </rPh>
    <rPh sb="3" eb="5">
      <t>キョウテイ</t>
    </rPh>
    <rPh sb="6" eb="8">
      <t>テイアン</t>
    </rPh>
    <rPh sb="8" eb="9">
      <t>ガク</t>
    </rPh>
    <phoneticPr fontId="328"/>
  </si>
  <si>
    <t>物件の必要性について</t>
    <rPh sb="0" eb="2">
      <t>ブッケン</t>
    </rPh>
    <rPh sb="3" eb="6">
      <t>ヒツヨウセイ</t>
    </rPh>
    <phoneticPr fontId="328"/>
  </si>
  <si>
    <t>物品状況</t>
    <rPh sb="2" eb="4">
      <t>ジョウキョウ</t>
    </rPh>
    <phoneticPr fontId="5"/>
  </si>
  <si>
    <t>進捗状況</t>
    <rPh sb="0" eb="2">
      <t>シンチョク</t>
    </rPh>
    <rPh sb="2" eb="4">
      <t>ジョウキョウ</t>
    </rPh>
    <phoneticPr fontId="328"/>
  </si>
  <si>
    <t>担当者</t>
    <rPh sb="0" eb="3">
      <t>タントウシャ</t>
    </rPh>
    <phoneticPr fontId="328"/>
  </si>
  <si>
    <t>三井ファイナンス&amp;リース㈱</t>
    <phoneticPr fontId="5"/>
  </si>
  <si>
    <t>101-0003</t>
    <phoneticPr fontId="328"/>
  </si>
  <si>
    <t>東京都千代田区一ツ橋2-1-1　如水会ビル</t>
    <rPh sb="0" eb="3">
      <t>トウキョウト</t>
    </rPh>
    <rPh sb="3" eb="7">
      <t>チヨダク</t>
    </rPh>
    <rPh sb="7" eb="8">
      <t>ヒト</t>
    </rPh>
    <rPh sb="9" eb="10">
      <t>バシ</t>
    </rPh>
    <rPh sb="16" eb="17">
      <t>ジョ</t>
    </rPh>
    <rPh sb="17" eb="18">
      <t>スイ</t>
    </rPh>
    <rPh sb="18" eb="19">
      <t>カイ</t>
    </rPh>
    <phoneticPr fontId="328"/>
  </si>
  <si>
    <t>03-3515-1326</t>
    <phoneticPr fontId="328"/>
  </si>
  <si>
    <t>たかはし様</t>
    <rPh sb="4" eb="5">
      <t>サマ</t>
    </rPh>
    <phoneticPr fontId="328"/>
  </si>
  <si>
    <t>ビジネスフォン主装置</t>
    <rPh sb="7" eb="8">
      <t>シュ</t>
    </rPh>
    <rPh sb="8" eb="10">
      <t>ソウチ</t>
    </rPh>
    <phoneticPr fontId="5"/>
  </si>
  <si>
    <t>神宮前（7台）</t>
    <rPh sb="0" eb="3">
      <t>ジングウマエ</t>
    </rPh>
    <rPh sb="5" eb="6">
      <t>ダイ</t>
    </rPh>
    <phoneticPr fontId="328"/>
  </si>
  <si>
    <t>009163947-00</t>
    <phoneticPr fontId="328"/>
  </si>
  <si>
    <t>①インバースネット　価値なし（－55,000円）
②電脳　86,000円</t>
    <rPh sb="10" eb="12">
      <t>カチ</t>
    </rPh>
    <rPh sb="18" eb="23">
      <t>０００エン</t>
    </rPh>
    <rPh sb="26" eb="28">
      <t>デンノウ</t>
    </rPh>
    <rPh sb="31" eb="36">
      <t>０００エン</t>
    </rPh>
    <phoneticPr fontId="328"/>
  </si>
  <si>
    <t>必要、
現在28台を使用中</t>
    <rPh sb="0" eb="2">
      <t>ヒツヨウ</t>
    </rPh>
    <rPh sb="4" eb="6">
      <t>ゲンザイ</t>
    </rPh>
    <rPh sb="8" eb="9">
      <t>ダイ</t>
    </rPh>
    <rPh sb="10" eb="13">
      <t>シヨウチュウ</t>
    </rPh>
    <phoneticPr fontId="328"/>
  </si>
  <si>
    <t>物件が不明？</t>
    <rPh sb="0" eb="2">
      <t>ブッケン</t>
    </rPh>
    <rPh sb="3" eb="5">
      <t>フメイ</t>
    </rPh>
    <phoneticPr fontId="328"/>
  </si>
  <si>
    <t>6/16
継続して使用するため、査定ができ次第、別除権協定を結びたいと連絡済
6/17
債権者とイエリとの台数に差異あり、台数が記載されている契約書はないが、見積書がある。
前任者との連絡がとれないため、台数についてはわからないとのこと。
イエリ側で把握している台数は28台
6/27　先方より進捗問合せあり</t>
    <rPh sb="5" eb="7">
      <t>ケイゾク</t>
    </rPh>
    <rPh sb="9" eb="11">
      <t>シヨウ</t>
    </rPh>
    <rPh sb="16" eb="18">
      <t>サテイ</t>
    </rPh>
    <rPh sb="21" eb="23">
      <t>シダイ</t>
    </rPh>
    <rPh sb="24" eb="27">
      <t>ベツジョケン</t>
    </rPh>
    <rPh sb="27" eb="29">
      <t>キョウテイ</t>
    </rPh>
    <rPh sb="30" eb="31">
      <t>ムス</t>
    </rPh>
    <rPh sb="35" eb="37">
      <t>レンラク</t>
    </rPh>
    <rPh sb="37" eb="38">
      <t>ズ</t>
    </rPh>
    <rPh sb="44" eb="47">
      <t>サイケンシャ</t>
    </rPh>
    <rPh sb="53" eb="55">
      <t>ダイスウ</t>
    </rPh>
    <rPh sb="56" eb="58">
      <t>サイ</t>
    </rPh>
    <rPh sb="61" eb="63">
      <t>ダイスウ</t>
    </rPh>
    <rPh sb="64" eb="66">
      <t>キサイ</t>
    </rPh>
    <rPh sb="71" eb="73">
      <t>ケイヤク</t>
    </rPh>
    <rPh sb="73" eb="74">
      <t>ショ</t>
    </rPh>
    <rPh sb="79" eb="82">
      <t>ミツモリショ</t>
    </rPh>
    <rPh sb="87" eb="90">
      <t>ゼンニンシャ</t>
    </rPh>
    <rPh sb="92" eb="94">
      <t>レンラク</t>
    </rPh>
    <rPh sb="102" eb="104">
      <t>ダイスウ</t>
    </rPh>
    <rPh sb="123" eb="124">
      <t>カワ</t>
    </rPh>
    <rPh sb="125" eb="127">
      <t>ハアク</t>
    </rPh>
    <rPh sb="131" eb="133">
      <t>ダイスウ</t>
    </rPh>
    <rPh sb="136" eb="137">
      <t>ダイ</t>
    </rPh>
    <rPh sb="143" eb="145">
      <t>センポウ</t>
    </rPh>
    <rPh sb="147" eb="149">
      <t>シンチョク</t>
    </rPh>
    <rPh sb="149" eb="151">
      <t>トイアワ</t>
    </rPh>
    <phoneticPr fontId="328"/>
  </si>
  <si>
    <t>斉藤</t>
    <rPh sb="0" eb="2">
      <t>サイトウ</t>
    </rPh>
    <phoneticPr fontId="328"/>
  </si>
  <si>
    <t>南青山（27台）</t>
    <rPh sb="0" eb="1">
      <t>ミナミ</t>
    </rPh>
    <rPh sb="1" eb="3">
      <t>アオヤマ</t>
    </rPh>
    <rPh sb="6" eb="7">
      <t>ダイ</t>
    </rPh>
    <phoneticPr fontId="328"/>
  </si>
  <si>
    <t>009162261-00</t>
    <phoneticPr fontId="328"/>
  </si>
  <si>
    <t>ビジネスフォン28台
主装置1台</t>
    <rPh sb="9" eb="10">
      <t>ダイ</t>
    </rPh>
    <rPh sb="11" eb="12">
      <t>シュ</t>
    </rPh>
    <rPh sb="12" eb="14">
      <t>ソウチ</t>
    </rPh>
    <rPh sb="15" eb="16">
      <t>ダイ</t>
    </rPh>
    <phoneticPr fontId="328"/>
  </si>
  <si>
    <t>シャープファイナンス㈱</t>
    <phoneticPr fontId="5"/>
  </si>
  <si>
    <t>105-0023</t>
    <phoneticPr fontId="5"/>
  </si>
  <si>
    <t>東京都港区芝浦1-2-3　ｼｰﾊﾞﾝｽS館</t>
    <rPh sb="0" eb="3">
      <t>トウキョウト</t>
    </rPh>
    <rPh sb="3" eb="5">
      <t>ミナトク</t>
    </rPh>
    <rPh sb="5" eb="7">
      <t>シバウラ</t>
    </rPh>
    <rPh sb="20" eb="21">
      <t>カン</t>
    </rPh>
    <phoneticPr fontId="5"/>
  </si>
  <si>
    <t>03-5446-8298</t>
    <phoneticPr fontId="5"/>
  </si>
  <si>
    <t>松本様</t>
    <rPh sb="0" eb="2">
      <t>マツモト</t>
    </rPh>
    <rPh sb="2" eb="3">
      <t>サマ</t>
    </rPh>
    <phoneticPr fontId="328"/>
  </si>
  <si>
    <t>コンピューターソフト（NBS）</t>
    <phoneticPr fontId="328"/>
  </si>
  <si>
    <t>3701K0680860</t>
    <phoneticPr fontId="328"/>
  </si>
  <si>
    <t>値がつかない</t>
    <rPh sb="0" eb="1">
      <t>ネ</t>
    </rPh>
    <phoneticPr fontId="328"/>
  </si>
  <si>
    <t>必要、売掛金・在庫管理に使用中</t>
    <rPh sb="0" eb="2">
      <t>ヒツヨウ</t>
    </rPh>
    <rPh sb="3" eb="5">
      <t>ウリカケ</t>
    </rPh>
    <rPh sb="5" eb="6">
      <t>キン</t>
    </rPh>
    <rPh sb="7" eb="9">
      <t>ザイコ</t>
    </rPh>
    <rPh sb="9" eb="11">
      <t>カンリ</t>
    </rPh>
    <rPh sb="12" eb="14">
      <t>シヨウ</t>
    </rPh>
    <rPh sb="14" eb="15">
      <t>チュウ</t>
    </rPh>
    <phoneticPr fontId="328"/>
  </si>
  <si>
    <t>確認済み</t>
    <rPh sb="0" eb="2">
      <t>カクニン</t>
    </rPh>
    <rPh sb="2" eb="3">
      <t>ズ</t>
    </rPh>
    <phoneticPr fontId="328"/>
  </si>
  <si>
    <t>6/16
継続して使用するため、査定ができ次第、別除権協定を結びたいと連絡済</t>
    <rPh sb="5" eb="7">
      <t>ケイゾク</t>
    </rPh>
    <rPh sb="9" eb="11">
      <t>シヨウ</t>
    </rPh>
    <rPh sb="16" eb="18">
      <t>サテイ</t>
    </rPh>
    <rPh sb="21" eb="23">
      <t>シダイ</t>
    </rPh>
    <rPh sb="24" eb="27">
      <t>ベツジョケン</t>
    </rPh>
    <rPh sb="27" eb="29">
      <t>キョウテイ</t>
    </rPh>
    <rPh sb="30" eb="31">
      <t>ムス</t>
    </rPh>
    <rPh sb="35" eb="37">
      <t>レンラク</t>
    </rPh>
    <rPh sb="37" eb="38">
      <t>ズ</t>
    </rPh>
    <phoneticPr fontId="328"/>
  </si>
  <si>
    <t>三井住友トラスト・パナソニックファイナンス㈱</t>
    <rPh sb="2" eb="4">
      <t>スミトモ</t>
    </rPh>
    <phoneticPr fontId="5"/>
  </si>
  <si>
    <t>541-0001</t>
    <phoneticPr fontId="5"/>
  </si>
  <si>
    <t>大阪府大阪市中央区城見1-3-7</t>
    <rPh sb="0" eb="11">
      <t>５４０－０００１</t>
    </rPh>
    <phoneticPr fontId="5"/>
  </si>
  <si>
    <t>06-7711-9502</t>
    <phoneticPr fontId="5"/>
  </si>
  <si>
    <t>しむら様</t>
    <rPh sb="3" eb="4">
      <t>サマ</t>
    </rPh>
    <phoneticPr fontId="328"/>
  </si>
  <si>
    <t>複合機</t>
    <rPh sb="0" eb="3">
      <t>フクゴウキ</t>
    </rPh>
    <phoneticPr fontId="328"/>
  </si>
  <si>
    <t>①インバースネット　195,000円
②電脳　240,000円</t>
    <rPh sb="17" eb="18">
      <t>エン</t>
    </rPh>
    <rPh sb="20" eb="22">
      <t>デンノウ</t>
    </rPh>
    <rPh sb="30" eb="31">
      <t>エン</t>
    </rPh>
    <phoneticPr fontId="328"/>
  </si>
  <si>
    <t>複合機5台のうち2台は引揚げ済み、3台は現在使用中</t>
    <rPh sb="0" eb="3">
      <t>フクゴウキ</t>
    </rPh>
    <rPh sb="4" eb="5">
      <t>ダイ</t>
    </rPh>
    <rPh sb="9" eb="10">
      <t>ダイ</t>
    </rPh>
    <rPh sb="11" eb="13">
      <t>ヒキア</t>
    </rPh>
    <rPh sb="14" eb="15">
      <t>ズ</t>
    </rPh>
    <rPh sb="18" eb="19">
      <t>ダイ</t>
    </rPh>
    <rPh sb="20" eb="22">
      <t>ゲンザイ</t>
    </rPh>
    <rPh sb="22" eb="25">
      <t>シヨウチュウ</t>
    </rPh>
    <phoneticPr fontId="328"/>
  </si>
  <si>
    <t>6/24
2台は本日引揚げ（シーアールユース㈱）
残り3台については、査定決まってから別除権協定を結びたいと連絡済み</t>
    <rPh sb="6" eb="7">
      <t>ダイ</t>
    </rPh>
    <rPh sb="8" eb="10">
      <t>ホンジツ</t>
    </rPh>
    <rPh sb="10" eb="12">
      <t>ヒキア</t>
    </rPh>
    <rPh sb="25" eb="26">
      <t>ノコ</t>
    </rPh>
    <rPh sb="28" eb="29">
      <t>ダイ</t>
    </rPh>
    <rPh sb="35" eb="37">
      <t>サテイ</t>
    </rPh>
    <rPh sb="37" eb="38">
      <t>キ</t>
    </rPh>
    <rPh sb="43" eb="46">
      <t>ベツジョケン</t>
    </rPh>
    <rPh sb="46" eb="48">
      <t>キョウテイ</t>
    </rPh>
    <rPh sb="49" eb="50">
      <t>ムス</t>
    </rPh>
    <rPh sb="54" eb="56">
      <t>レンラク</t>
    </rPh>
    <rPh sb="56" eb="57">
      <t>ズ</t>
    </rPh>
    <phoneticPr fontId="328"/>
  </si>
  <si>
    <t>興銀リース㈱</t>
    <rPh sb="0" eb="2">
      <t>コウギン</t>
    </rPh>
    <phoneticPr fontId="328"/>
  </si>
  <si>
    <t>105-0001</t>
    <phoneticPr fontId="5"/>
  </si>
  <si>
    <t>東京都港区虎ノ門1-2-6</t>
    <rPh sb="0" eb="8">
      <t>１０５－０００１</t>
    </rPh>
    <phoneticPr fontId="5"/>
  </si>
  <si>
    <t>03-5253-6580</t>
    <phoneticPr fontId="5"/>
  </si>
  <si>
    <t>03-5253-6571</t>
    <phoneticPr fontId="5"/>
  </si>
  <si>
    <t>ﾃﾞｻﾞｲﾝｼｽﾃﾑAPEX3-3</t>
    <phoneticPr fontId="5"/>
  </si>
  <si>
    <t>15-031473-00-00-0</t>
    <phoneticPr fontId="328"/>
  </si>
  <si>
    <t>不要</t>
    <rPh sb="0" eb="2">
      <t>フヨウ</t>
    </rPh>
    <phoneticPr fontId="328"/>
  </si>
  <si>
    <t>6/16　契約解除
6/21　10：30～引揚げ済</t>
    <rPh sb="5" eb="7">
      <t>ケイヤク</t>
    </rPh>
    <rPh sb="7" eb="9">
      <t>カイジョ</t>
    </rPh>
    <rPh sb="21" eb="22">
      <t>ヒ</t>
    </rPh>
    <rPh sb="22" eb="23">
      <t>ア</t>
    </rPh>
    <rPh sb="24" eb="25">
      <t>ズ</t>
    </rPh>
    <phoneticPr fontId="328"/>
  </si>
  <si>
    <t>リコーリース㈱</t>
    <phoneticPr fontId="328"/>
  </si>
  <si>
    <t>135-8518</t>
    <phoneticPr fontId="5"/>
  </si>
  <si>
    <t>東京都江東区東雲1-7-12</t>
    <rPh sb="0" eb="3">
      <t>トウキョウト</t>
    </rPh>
    <rPh sb="3" eb="6">
      <t>コウトウク</t>
    </rPh>
    <rPh sb="6" eb="8">
      <t>シノノメ</t>
    </rPh>
    <phoneticPr fontId="5"/>
  </si>
  <si>
    <t>03-6204-0640</t>
    <phoneticPr fontId="5"/>
  </si>
  <si>
    <t>SweetPOSシステム</t>
    <phoneticPr fontId="5"/>
  </si>
  <si>
    <t>A054383597-000</t>
    <phoneticPr fontId="328"/>
  </si>
  <si>
    <t>6/16
契約解除、ソフトなので引揚げなし
リース残金の支払いはどうなるのか？→再生債権と連絡済み
6/10付リース契約解除とのこと</t>
    <rPh sb="5" eb="7">
      <t>ケイヤク</t>
    </rPh>
    <rPh sb="7" eb="9">
      <t>カイジョ</t>
    </rPh>
    <rPh sb="16" eb="18">
      <t>ヒキア</t>
    </rPh>
    <rPh sb="25" eb="27">
      <t>ザンキン</t>
    </rPh>
    <rPh sb="28" eb="30">
      <t>シハラ</t>
    </rPh>
    <rPh sb="40" eb="42">
      <t>サイセイ</t>
    </rPh>
    <rPh sb="42" eb="44">
      <t>サイケン</t>
    </rPh>
    <rPh sb="45" eb="47">
      <t>レンラク</t>
    </rPh>
    <rPh sb="47" eb="48">
      <t>ズ</t>
    </rPh>
    <rPh sb="54" eb="55">
      <t>ツ</t>
    </rPh>
    <rPh sb="58" eb="60">
      <t>ケイヤク</t>
    </rPh>
    <rPh sb="60" eb="62">
      <t>カイジョ</t>
    </rPh>
    <phoneticPr fontId="328"/>
  </si>
  <si>
    <t>SHOP管理システム</t>
    <rPh sb="4" eb="6">
      <t>カンリ</t>
    </rPh>
    <phoneticPr fontId="328"/>
  </si>
  <si>
    <t>A049840199-000</t>
    <phoneticPr fontId="328"/>
  </si>
  <si>
    <t>㈱クレディセゾン　リース＆レンタル部（セゾンリース）</t>
    <rPh sb="17" eb="18">
      <t>ブ</t>
    </rPh>
    <phoneticPr fontId="5"/>
  </si>
  <si>
    <t>170-0013</t>
  </si>
  <si>
    <t>東京都豊島区東池袋3-1-1　サンシャイン60・52F</t>
    <phoneticPr fontId="5"/>
  </si>
  <si>
    <t>03-3988-2438</t>
    <phoneticPr fontId="328"/>
  </si>
  <si>
    <t>堀口様</t>
    <rPh sb="0" eb="2">
      <t>ホリグチ</t>
    </rPh>
    <rPh sb="2" eb="3">
      <t>サマ</t>
    </rPh>
    <phoneticPr fontId="328"/>
  </si>
  <si>
    <t>ヤマハルーター一式</t>
    <phoneticPr fontId="328"/>
  </si>
  <si>
    <t>45-1240-738</t>
    <phoneticPr fontId="328"/>
  </si>
  <si>
    <t>必要、現在使用中</t>
    <rPh sb="0" eb="2">
      <t>ヒツヨウ</t>
    </rPh>
    <rPh sb="3" eb="5">
      <t>ゲンザイ</t>
    </rPh>
    <rPh sb="5" eb="8">
      <t>シヨウチュウ</t>
    </rPh>
    <phoneticPr fontId="328"/>
  </si>
  <si>
    <t>6/16
継続して使用するため、査定ができ次第、別除権協定を結びたいと連絡済</t>
    <phoneticPr fontId="328"/>
  </si>
  <si>
    <t>9-1</t>
    <phoneticPr fontId="328"/>
  </si>
  <si>
    <t>㈱日本ビジネスリース
現）日立キャピタルNBL㈱</t>
    <rPh sb="1" eb="3">
      <t>ニホン</t>
    </rPh>
    <phoneticPr fontId="5"/>
  </si>
  <si>
    <t>105-0003</t>
  </si>
  <si>
    <t>東京都港区西新橋一丁目3番1号　西新橋スクエア</t>
  </si>
  <si>
    <t>サーバ</t>
    <phoneticPr fontId="5"/>
  </si>
  <si>
    <t>1023-0689-9900-00</t>
    <phoneticPr fontId="328"/>
  </si>
  <si>
    <t>9-2</t>
  </si>
  <si>
    <t>ＮＥＣパソコン（再リース）</t>
    <rPh sb="8" eb="9">
      <t>サイ</t>
    </rPh>
    <phoneticPr fontId="328"/>
  </si>
  <si>
    <t>3台のうち、1台のみ使用中（買取予定）</t>
    <rPh sb="1" eb="2">
      <t>ダイ</t>
    </rPh>
    <rPh sb="7" eb="8">
      <t>ダイ</t>
    </rPh>
    <rPh sb="10" eb="13">
      <t>シヨウチュウ</t>
    </rPh>
    <rPh sb="14" eb="16">
      <t>カイトリ</t>
    </rPh>
    <rPh sb="16" eb="18">
      <t>ヨテイ</t>
    </rPh>
    <phoneticPr fontId="328"/>
  </si>
  <si>
    <t>3台のうち、1台のみ使用中
1台は所在不明、1台は使用していない。</t>
    <rPh sb="1" eb="2">
      <t>ダイ</t>
    </rPh>
    <rPh sb="7" eb="8">
      <t>ダイ</t>
    </rPh>
    <rPh sb="10" eb="12">
      <t>シヨウ</t>
    </rPh>
    <rPh sb="12" eb="13">
      <t>チュウ</t>
    </rPh>
    <rPh sb="15" eb="16">
      <t>ダイ</t>
    </rPh>
    <rPh sb="17" eb="19">
      <t>ショザイ</t>
    </rPh>
    <rPh sb="19" eb="21">
      <t>フメイ</t>
    </rPh>
    <rPh sb="23" eb="24">
      <t>ダイ</t>
    </rPh>
    <rPh sb="25" eb="27">
      <t>シヨウ</t>
    </rPh>
    <phoneticPr fontId="328"/>
  </si>
  <si>
    <t>富士ゼロックス㈱</t>
    <rPh sb="0" eb="2">
      <t>フジ</t>
    </rPh>
    <phoneticPr fontId="5"/>
  </si>
  <si>
    <t>107-0052</t>
    <phoneticPr fontId="328"/>
  </si>
  <si>
    <t>東京都港区赤坂九丁目7番3号</t>
  </si>
  <si>
    <t>03-6271-5111</t>
    <phoneticPr fontId="5"/>
  </si>
  <si>
    <t>保守契約のみ</t>
    <rPh sb="0" eb="2">
      <t>ホシュ</t>
    </rPh>
    <rPh sb="2" eb="4">
      <t>ケイヤク</t>
    </rPh>
    <phoneticPr fontId="328"/>
  </si>
  <si>
    <t>6/16
リースではなく、保守契約
保守契約2件のうち1件は解約する連絡済み</t>
    <rPh sb="13" eb="15">
      <t>ホシュ</t>
    </rPh>
    <rPh sb="15" eb="17">
      <t>ケイヤク</t>
    </rPh>
    <rPh sb="18" eb="20">
      <t>ホシュ</t>
    </rPh>
    <rPh sb="20" eb="22">
      <t>ケイヤク</t>
    </rPh>
    <rPh sb="23" eb="24">
      <t>ケン</t>
    </rPh>
    <rPh sb="28" eb="29">
      <t>ケン</t>
    </rPh>
    <rPh sb="30" eb="32">
      <t>カイヤク</t>
    </rPh>
    <rPh sb="34" eb="36">
      <t>レンラク</t>
    </rPh>
    <rPh sb="36" eb="37">
      <t>ズ</t>
    </rPh>
    <phoneticPr fontId="328"/>
  </si>
  <si>
    <t>　</t>
    <phoneticPr fontId="5"/>
  </si>
  <si>
    <t>シャープファイナンス㈱</t>
  </si>
  <si>
    <t>リコーリース㈱</t>
  </si>
  <si>
    <t>債権残高
2月時点</t>
    <rPh sb="0" eb="2">
      <t>サイケン</t>
    </rPh>
    <rPh sb="2" eb="4">
      <t>ザンダカ</t>
    </rPh>
    <rPh sb="6" eb="7">
      <t>ガツ</t>
    </rPh>
    <rPh sb="7" eb="9">
      <t>ジテン</t>
    </rPh>
    <phoneticPr fontId="5"/>
  </si>
  <si>
    <t>リース資産</t>
    <rPh sb="3" eb="5">
      <t>シサン</t>
    </rPh>
    <phoneticPr fontId="5"/>
  </si>
  <si>
    <t>三井住友ファイナンス&amp;リース㈱</t>
    <rPh sb="2" eb="4">
      <t>スミトモ</t>
    </rPh>
    <phoneticPr fontId="5"/>
  </si>
  <si>
    <t>日立キャピタルNBL㈱</t>
    <rPh sb="0" eb="2">
      <t>ヒタチ</t>
    </rPh>
    <phoneticPr fontId="5"/>
  </si>
  <si>
    <t>受取手形</t>
    <rPh sb="0" eb="2">
      <t>ウケトリ</t>
    </rPh>
    <rPh sb="2" eb="4">
      <t>テガタ</t>
    </rPh>
    <phoneticPr fontId="5"/>
  </si>
  <si>
    <t>㈱ビギ</t>
  </si>
  <si>
    <t>ヤマトドレス㈱</t>
  </si>
  <si>
    <t>A.P.C.Japan</t>
  </si>
  <si>
    <t>ルックモード</t>
  </si>
  <si>
    <t>伊藤忠商事</t>
    <rPh sb="0" eb="3">
      <t>イトウチュウ</t>
    </rPh>
    <rPh sb="3" eb="5">
      <t>ショウジ</t>
    </rPh>
    <phoneticPr fontId="4"/>
  </si>
  <si>
    <t>㈱キング</t>
  </si>
  <si>
    <t>売掛金</t>
    <rPh sb="0" eb="2">
      <t>ウリカケ</t>
    </rPh>
    <rPh sb="2" eb="3">
      <t>キン</t>
    </rPh>
    <phoneticPr fontId="5"/>
  </si>
  <si>
    <t>受取手形</t>
    <rPh sb="0" eb="2">
      <t>ウケトリ</t>
    </rPh>
    <rPh sb="2" eb="4">
      <t>テガタ</t>
    </rPh>
    <phoneticPr fontId="5"/>
  </si>
  <si>
    <t>商品</t>
    <rPh sb="0" eb="2">
      <t>ショウヒン</t>
    </rPh>
    <phoneticPr fontId="5"/>
  </si>
  <si>
    <t>副資材</t>
    <rPh sb="0" eb="3">
      <t>フクシザイ</t>
    </rPh>
    <phoneticPr fontId="5"/>
  </si>
  <si>
    <t>前渡金</t>
    <rPh sb="0" eb="2">
      <t>マエワタシ</t>
    </rPh>
    <rPh sb="2" eb="3">
      <t>キン</t>
    </rPh>
    <phoneticPr fontId="5"/>
  </si>
  <si>
    <t>立替金</t>
    <rPh sb="0" eb="2">
      <t>タテカエ</t>
    </rPh>
    <rPh sb="2" eb="3">
      <t>キン</t>
    </rPh>
    <phoneticPr fontId="5"/>
  </si>
  <si>
    <t>短期貸付金</t>
    <rPh sb="0" eb="2">
      <t>タンキ</t>
    </rPh>
    <rPh sb="2" eb="4">
      <t>カシツケ</t>
    </rPh>
    <rPh sb="4" eb="5">
      <t>キン</t>
    </rPh>
    <phoneticPr fontId="5"/>
  </si>
  <si>
    <t>未収入金</t>
    <rPh sb="0" eb="2">
      <t>ミシュウ</t>
    </rPh>
    <rPh sb="2" eb="4">
      <t>ニュウキン</t>
    </rPh>
    <phoneticPr fontId="5"/>
  </si>
  <si>
    <t>機械装置</t>
    <rPh sb="0" eb="2">
      <t>キカイ</t>
    </rPh>
    <rPh sb="2" eb="4">
      <t>ソウチ</t>
    </rPh>
    <phoneticPr fontId="5"/>
  </si>
  <si>
    <t>車両運搬具</t>
    <rPh sb="0" eb="2">
      <t>シャリョウ</t>
    </rPh>
    <rPh sb="2" eb="4">
      <t>ウンパン</t>
    </rPh>
    <rPh sb="4" eb="5">
      <t>グ</t>
    </rPh>
    <phoneticPr fontId="5"/>
  </si>
  <si>
    <t>工具器具備品</t>
    <rPh sb="0" eb="2">
      <t>コウグ</t>
    </rPh>
    <rPh sb="2" eb="4">
      <t>キグ</t>
    </rPh>
    <rPh sb="4" eb="6">
      <t>ビヒン</t>
    </rPh>
    <phoneticPr fontId="5"/>
  </si>
  <si>
    <t>リース資産</t>
    <rPh sb="3" eb="5">
      <t>シサン</t>
    </rPh>
    <phoneticPr fontId="5"/>
  </si>
  <si>
    <t>出資金</t>
    <rPh sb="0" eb="3">
      <t>シュッシキン</t>
    </rPh>
    <phoneticPr fontId="5"/>
  </si>
  <si>
    <t>敷金</t>
    <rPh sb="0" eb="2">
      <t>シキキン</t>
    </rPh>
    <phoneticPr fontId="5"/>
  </si>
  <si>
    <t>リース債務</t>
    <rPh sb="3" eb="5">
      <t>サイム</t>
    </rPh>
    <phoneticPr fontId="5"/>
  </si>
  <si>
    <t>別除権不足額</t>
    <rPh sb="0" eb="3">
      <t>ベツジョケン</t>
    </rPh>
    <rPh sb="3" eb="5">
      <t>フソク</t>
    </rPh>
    <rPh sb="5" eb="6">
      <t>ガク</t>
    </rPh>
    <phoneticPr fontId="5"/>
  </si>
  <si>
    <t>買掛金</t>
    <rPh sb="0" eb="3">
      <t>カイカケキン</t>
    </rPh>
    <phoneticPr fontId="5"/>
  </si>
  <si>
    <t>未払費用</t>
    <rPh sb="0" eb="2">
      <t>ミハライ</t>
    </rPh>
    <rPh sb="2" eb="4">
      <t>ヒヨウ</t>
    </rPh>
    <phoneticPr fontId="5"/>
  </si>
  <si>
    <t>㈱マルキン</t>
  </si>
  <si>
    <t>㈱宮田</t>
  </si>
  <si>
    <t>㈱アンドーニット</t>
  </si>
  <si>
    <t>エーデル産業㈱</t>
  </si>
  <si>
    <t>㈱南澤テキスタイル</t>
  </si>
  <si>
    <t>㈱ヤマトニット</t>
  </si>
  <si>
    <t>㈱ニット船富</t>
  </si>
  <si>
    <t>㈱協和繊維</t>
  </si>
  <si>
    <t>㈱川島</t>
  </si>
  <si>
    <t>(有)坂本ニット</t>
  </si>
  <si>
    <t>㈱ネットワーク　ジャパン</t>
  </si>
  <si>
    <t>㈱ニットテック</t>
  </si>
  <si>
    <t>ニットオカザキ</t>
  </si>
  <si>
    <t>㈱カノン</t>
  </si>
  <si>
    <t>㈱リジン</t>
  </si>
  <si>
    <t>第一ニットマーケティング</t>
  </si>
  <si>
    <t>エフアイニット㈱</t>
  </si>
  <si>
    <t>㈱タンドル</t>
  </si>
  <si>
    <t>ジョイフルトウキョウ㈱</t>
  </si>
  <si>
    <t>大谷メリヤス</t>
  </si>
  <si>
    <t>㈱セイノコーポレーション</t>
  </si>
  <si>
    <t>株式会社丸友ニット</t>
  </si>
  <si>
    <t>大東紡織㈱</t>
  </si>
  <si>
    <t>サス株式会社</t>
  </si>
  <si>
    <t>Idiom</t>
  </si>
  <si>
    <t>(資材仕入)</t>
    <rPh sb="1" eb="3">
      <t>シザイ</t>
    </rPh>
    <rPh sb="3" eb="5">
      <t>シイレ</t>
    </rPh>
    <phoneticPr fontId="5"/>
  </si>
  <si>
    <t>㈱クロップオザキ</t>
  </si>
  <si>
    <t>㈱ニットマテリアル</t>
  </si>
  <si>
    <t>㈱ハクホウ</t>
  </si>
  <si>
    <t>㈱ﾊﾟｰﾄﾅｰ</t>
  </si>
  <si>
    <t>㈱efub</t>
  </si>
  <si>
    <t>㈱ビーエムマーク</t>
  </si>
  <si>
    <t>㈱リバティジャパン</t>
  </si>
  <si>
    <t>MASAKA㈱</t>
  </si>
  <si>
    <t>ナクシス㈱</t>
  </si>
  <si>
    <t>㈱テラウチ</t>
  </si>
  <si>
    <t>㈱フクイ</t>
  </si>
  <si>
    <t>㈱メイデンカンパニー</t>
  </si>
  <si>
    <t>ﾌﾟﾚｼｬｽ･ｲﾝﾌｨﾃｨ･ｼﾞｬﾊﾟﾝ㈱</t>
  </si>
  <si>
    <t>㈱ウィズ</t>
  </si>
  <si>
    <t>㈱Col　Pierrot</t>
  </si>
  <si>
    <t>テンタック㈱</t>
  </si>
  <si>
    <t>㈱エポック</t>
  </si>
  <si>
    <t>㈱ヴェスト</t>
  </si>
  <si>
    <t>①</t>
    <phoneticPr fontId="5"/>
  </si>
  <si>
    <t>②</t>
    <phoneticPr fontId="5"/>
  </si>
  <si>
    <t>③=①+②</t>
    <phoneticPr fontId="5"/>
  </si>
  <si>
    <t>④</t>
    <phoneticPr fontId="5"/>
  </si>
  <si>
    <t>⑤</t>
    <phoneticPr fontId="5"/>
  </si>
  <si>
    <t>売掛金</t>
  </si>
  <si>
    <t>売掛金</t>
    <rPh sb="0" eb="2">
      <t>ウリカケ</t>
    </rPh>
    <rPh sb="2" eb="3">
      <t>キン</t>
    </rPh>
    <phoneticPr fontId="5"/>
  </si>
  <si>
    <t>商品</t>
  </si>
  <si>
    <t>副資材</t>
  </si>
  <si>
    <t>帳票名：残高試算表(月次・期間)</t>
  </si>
  <si>
    <t>事業所名：イエリ　デザイン　プロダクツ　株式会社</t>
  </si>
  <si>
    <t>税抜/税込：税抜</t>
  </si>
  <si>
    <t>勘定科目</t>
  </si>
  <si>
    <t>構成比(対売上比)(%)</t>
  </si>
  <si>
    <t>[現金･預金]</t>
  </si>
  <si>
    <t>現金</t>
  </si>
  <si>
    <t>小口現金</t>
  </si>
  <si>
    <t>当座預金</t>
  </si>
  <si>
    <t>普通預金</t>
  </si>
  <si>
    <t>定期預金</t>
  </si>
  <si>
    <t>定期積金</t>
  </si>
  <si>
    <t>現金･預金合計</t>
  </si>
  <si>
    <t>[売上債権]</t>
  </si>
  <si>
    <t>受取手形</t>
  </si>
  <si>
    <t>貸倒引当金(売)</t>
  </si>
  <si>
    <t>売上債権合計</t>
  </si>
  <si>
    <t>[有価証券]</t>
  </si>
  <si>
    <t>有価証券合計</t>
  </si>
  <si>
    <t>[棚卸資産]</t>
  </si>
  <si>
    <t>貯蔵品</t>
  </si>
  <si>
    <t>棚卸資産合計</t>
  </si>
  <si>
    <t>[他流動資産]</t>
  </si>
  <si>
    <t>前渡金</t>
  </si>
  <si>
    <t>立替金</t>
  </si>
  <si>
    <t>未収入金</t>
  </si>
  <si>
    <t>短期貸付金</t>
  </si>
  <si>
    <t>未収収益</t>
  </si>
  <si>
    <t>前払費用</t>
  </si>
  <si>
    <t>仮払金</t>
  </si>
  <si>
    <t>仮払消費税</t>
  </si>
  <si>
    <t>輸入消費税</t>
  </si>
  <si>
    <t>仮払税金</t>
  </si>
  <si>
    <t>他流動資産合計</t>
  </si>
  <si>
    <t>流動資産合計</t>
  </si>
  <si>
    <t>[有形固定資産]</t>
  </si>
  <si>
    <t>建物</t>
  </si>
  <si>
    <t>附属設備</t>
  </si>
  <si>
    <t>機械装置</t>
  </si>
  <si>
    <t>車両運搬具</t>
  </si>
  <si>
    <t>工具器具備品</t>
  </si>
  <si>
    <t>有形固定資産計</t>
  </si>
  <si>
    <t>[無形固定資産]</t>
  </si>
  <si>
    <t>電話加入権</t>
  </si>
  <si>
    <t>無形固定資産計</t>
  </si>
  <si>
    <t>[投資その他の資産]</t>
  </si>
  <si>
    <t>出資金</t>
  </si>
  <si>
    <t>敷金</t>
  </si>
  <si>
    <t>投資その他の資産合計</t>
  </si>
  <si>
    <t>固定資産合計</t>
  </si>
  <si>
    <t>[繰延資産]</t>
  </si>
  <si>
    <t>繰延資産合計</t>
  </si>
  <si>
    <t>[諸口]</t>
  </si>
  <si>
    <t>資産合計</t>
  </si>
  <si>
    <t>[仕入債務]</t>
  </si>
  <si>
    <t>支払手形</t>
  </si>
  <si>
    <t>買掛金</t>
  </si>
  <si>
    <t>仕入債務合計</t>
  </si>
  <si>
    <t>[他流動負債]</t>
  </si>
  <si>
    <t>短期借入金</t>
  </si>
  <si>
    <t>一年内返済長期借入金</t>
  </si>
  <si>
    <t>未払金</t>
  </si>
  <si>
    <t>未払費用</t>
  </si>
  <si>
    <t>未払法人税等</t>
  </si>
  <si>
    <t>未払消費税等</t>
  </si>
  <si>
    <t>預り金</t>
  </si>
  <si>
    <t>賞与引当金</t>
  </si>
  <si>
    <t>仮受消費税</t>
  </si>
  <si>
    <t>他流動負債合計</t>
  </si>
  <si>
    <t>流動負債合計</t>
  </si>
  <si>
    <t>[固定負債]</t>
  </si>
  <si>
    <t>長期借入金</t>
  </si>
  <si>
    <t>固定負債合計</t>
  </si>
  <si>
    <t>負債合計</t>
  </si>
  <si>
    <t>[資本金]</t>
  </si>
  <si>
    <t>資本金</t>
  </si>
  <si>
    <t>資本金合計</t>
  </si>
  <si>
    <t>[新株式申込証拠金]</t>
  </si>
  <si>
    <t>新株式申込証拠金合計</t>
  </si>
  <si>
    <t>[資本剰余金]</t>
  </si>
  <si>
    <t>資本準備金</t>
  </si>
  <si>
    <t>資本準備金合計</t>
  </si>
  <si>
    <t>その他資本剰余金合計</t>
  </si>
  <si>
    <t>資本剰余金合計</t>
  </si>
  <si>
    <t>[利益剰余金]</t>
  </si>
  <si>
    <t>利益準備金合計</t>
  </si>
  <si>
    <t>別途積立金</t>
  </si>
  <si>
    <t>任意積立金合計</t>
  </si>
  <si>
    <t>繰越利益</t>
  </si>
  <si>
    <t>当期純損益金額</t>
  </si>
  <si>
    <t>繰越利益剰余金合計</t>
  </si>
  <si>
    <t>その他利益剰余金合計</t>
  </si>
  <si>
    <t>利益剰余金合計</t>
  </si>
  <si>
    <t>[自己株式]</t>
  </si>
  <si>
    <t>自己株式合計</t>
  </si>
  <si>
    <t>[自己株式申込証拠金]</t>
  </si>
  <si>
    <t>自己株式申込証拠金合計</t>
  </si>
  <si>
    <t>株主資本合計</t>
  </si>
  <si>
    <t>[評価･換算差額等]</t>
  </si>
  <si>
    <t>評価･換算差額等合計</t>
  </si>
  <si>
    <t>[新株予約権]</t>
  </si>
  <si>
    <t>新株予約権合計</t>
  </si>
  <si>
    <t>純資産合計</t>
  </si>
  <si>
    <t>負債･純資産合計</t>
  </si>
  <si>
    <t>貸倒引当金</t>
    <rPh sb="0" eb="1">
      <t>カ</t>
    </rPh>
    <rPh sb="1" eb="2">
      <t>ダオ</t>
    </rPh>
    <rPh sb="2" eb="4">
      <t>ヒキアテ</t>
    </rPh>
    <rPh sb="4" eb="5">
      <t>キン</t>
    </rPh>
    <phoneticPr fontId="5"/>
  </si>
  <si>
    <t>イリアンサンプル等</t>
    <rPh sb="8" eb="9">
      <t>トウ</t>
    </rPh>
    <phoneticPr fontId="5"/>
  </si>
  <si>
    <t>立替金</t>
    <rPh sb="0" eb="2">
      <t>タテカエ</t>
    </rPh>
    <rPh sb="2" eb="3">
      <t>キン</t>
    </rPh>
    <phoneticPr fontId="5"/>
  </si>
  <si>
    <t>未収入金</t>
    <rPh sb="0" eb="2">
      <t>ミシュウ</t>
    </rPh>
    <rPh sb="2" eb="4">
      <t>ニュウキン</t>
    </rPh>
    <phoneticPr fontId="5"/>
  </si>
  <si>
    <t>短期貸付金</t>
    <rPh sb="0" eb="2">
      <t>タンキ</t>
    </rPh>
    <rPh sb="2" eb="4">
      <t>カシツケ</t>
    </rPh>
    <rPh sb="4" eb="5">
      <t>キン</t>
    </rPh>
    <phoneticPr fontId="5"/>
  </si>
  <si>
    <t>前払費用</t>
    <rPh sb="0" eb="1">
      <t>マエ</t>
    </rPh>
    <rPh sb="1" eb="2">
      <t>バライ</t>
    </rPh>
    <rPh sb="2" eb="4">
      <t>ヒヨウ</t>
    </rPh>
    <phoneticPr fontId="5"/>
  </si>
  <si>
    <t>仮払金</t>
    <rPh sb="0" eb="2">
      <t>カリバライ</t>
    </rPh>
    <rPh sb="2" eb="3">
      <t>キン</t>
    </rPh>
    <phoneticPr fontId="5"/>
  </si>
  <si>
    <t>未収還付税金</t>
    <rPh sb="0" eb="2">
      <t>ミシュウ</t>
    </rPh>
    <rPh sb="2" eb="4">
      <t>カンプ</t>
    </rPh>
    <rPh sb="4" eb="6">
      <t>ゼイキン</t>
    </rPh>
    <phoneticPr fontId="5"/>
  </si>
  <si>
    <t>仮払金</t>
    <rPh sb="0" eb="2">
      <t>カリバライ</t>
    </rPh>
    <rPh sb="2" eb="3">
      <t>キン</t>
    </rPh>
    <phoneticPr fontId="5"/>
  </si>
  <si>
    <t>未収還付税金</t>
    <rPh sb="0" eb="2">
      <t>ミシュウ</t>
    </rPh>
    <rPh sb="2" eb="4">
      <t>カンプ</t>
    </rPh>
    <rPh sb="4" eb="6">
      <t>ゼイキン</t>
    </rPh>
    <phoneticPr fontId="5"/>
  </si>
  <si>
    <t>資本準備金</t>
    <rPh sb="0" eb="2">
      <t>シホン</t>
    </rPh>
    <rPh sb="2" eb="5">
      <t>ジュンビキン</t>
    </rPh>
    <phoneticPr fontId="5"/>
  </si>
  <si>
    <t>支払手形</t>
    <rPh sb="0" eb="2">
      <t>シハラ</t>
    </rPh>
    <rPh sb="2" eb="4">
      <t>テガタ</t>
    </rPh>
    <phoneticPr fontId="5"/>
  </si>
  <si>
    <t>ニットオカザキ　岡崎美枝子</t>
    <rPh sb="8" eb="10">
      <t>オカザキ</t>
    </rPh>
    <rPh sb="10" eb="13">
      <t>ミエコ</t>
    </rPh>
    <phoneticPr fontId="5"/>
  </si>
  <si>
    <t>有限会社坂本ニット</t>
    <rPh sb="0" eb="4">
      <t>ユウゲンガイシャ</t>
    </rPh>
    <rPh sb="4" eb="6">
      <t>サカモト</t>
    </rPh>
    <phoneticPr fontId="5"/>
  </si>
  <si>
    <t>株式会社ｾｲﾉｺｰﾎﾟﾚｰｼｮﾝ</t>
    <rPh sb="0" eb="4">
      <t>カブシキガイシャ</t>
    </rPh>
    <phoneticPr fontId="5"/>
  </si>
  <si>
    <t>株式会社　宮田</t>
    <rPh sb="0" eb="4">
      <t>カブシキガイシャ</t>
    </rPh>
    <rPh sb="5" eb="7">
      <t>ミヤタ</t>
    </rPh>
    <phoneticPr fontId="5"/>
  </si>
  <si>
    <t>㈱ユナイテッドアローズ</t>
  </si>
  <si>
    <t>J.K.S.S.R.L.</t>
  </si>
  <si>
    <t>㈲ﾔﾏﾀﾞｱﾝﾄﾞﾊﾟｰﾄﾅｰｽﾞ</t>
  </si>
  <si>
    <t>㈲ﾌﾛｽ</t>
  </si>
  <si>
    <t>㈲ｱﾙﾌｧ/ｲﾘｱﾝ</t>
  </si>
  <si>
    <t>東洋ﾋﾞﾙﾒﾝﾃﾅﾝｽ</t>
    <rPh sb="0" eb="2">
      <t>トウヨウ</t>
    </rPh>
    <phoneticPr fontId="42"/>
  </si>
  <si>
    <t>東京納品代行</t>
    <rPh sb="0" eb="2">
      <t>トウキョウ</t>
    </rPh>
    <rPh sb="2" eb="4">
      <t>ノウヒン</t>
    </rPh>
    <rPh sb="4" eb="6">
      <t>ダイコウ</t>
    </rPh>
    <phoneticPr fontId="42"/>
  </si>
  <si>
    <t>中央㈱</t>
    <rPh sb="0" eb="2">
      <t>チュウオウ</t>
    </rPh>
    <phoneticPr fontId="42"/>
  </si>
  <si>
    <t>村上　　綾</t>
    <rPh sb="0" eb="2">
      <t>ムラカミ</t>
    </rPh>
    <rPh sb="4" eb="5">
      <t>アヤ</t>
    </rPh>
    <phoneticPr fontId="42"/>
  </si>
  <si>
    <t>深作　八重</t>
  </si>
  <si>
    <t>信用交換所</t>
    <rPh sb="0" eb="5">
      <t>シンヨウコウカンショ</t>
    </rPh>
    <phoneticPr fontId="42"/>
  </si>
  <si>
    <t>小嶋満寿美</t>
    <rPh sb="0" eb="2">
      <t>コジマ</t>
    </rPh>
    <rPh sb="2" eb="5">
      <t>マスミ</t>
    </rPh>
    <phoneticPr fontId="42"/>
  </si>
  <si>
    <t>舟田聡</t>
    <rPh sb="0" eb="2">
      <t>フナダ</t>
    </rPh>
    <rPh sb="2" eb="3">
      <t>サトシ</t>
    </rPh>
    <phoneticPr fontId="42"/>
  </si>
  <si>
    <t>桜通り法律事務所</t>
  </si>
  <si>
    <t>佐川急便</t>
    <rPh sb="0" eb="4">
      <t>サガワキュウビン</t>
    </rPh>
    <phoneticPr fontId="42"/>
  </si>
  <si>
    <t>高木航</t>
    <rPh sb="0" eb="2">
      <t>タカギ</t>
    </rPh>
    <rPh sb="2" eb="3">
      <t>ワタル</t>
    </rPh>
    <phoneticPr fontId="42"/>
  </si>
  <si>
    <t>近鉄配送ｻｰﾋﾞｽ㈱</t>
    <rPh sb="0" eb="4">
      <t>キンテツハイソウ</t>
    </rPh>
    <phoneticPr fontId="42"/>
  </si>
  <si>
    <t>㈱平和ﾏﾈｷﾝ</t>
    <rPh sb="1" eb="3">
      <t>ヘイワ</t>
    </rPh>
    <phoneticPr fontId="42"/>
  </si>
  <si>
    <t>㈱風花</t>
    <rPh sb="1" eb="3">
      <t>カザバナ</t>
    </rPh>
    <phoneticPr fontId="42"/>
  </si>
  <si>
    <t>㈱日本ﾘﾊﾞｰｽ</t>
    <rPh sb="1" eb="3">
      <t>ニホン</t>
    </rPh>
    <phoneticPr fontId="42"/>
  </si>
  <si>
    <t>㈱東光ｵｰｴｰｼｽﾃﾑ</t>
    <rPh sb="1" eb="2">
      <t>ヒガシ</t>
    </rPh>
    <rPh sb="2" eb="3">
      <t>ヒカリ</t>
    </rPh>
    <phoneticPr fontId="42"/>
  </si>
  <si>
    <t>㈱七彩</t>
    <rPh sb="1" eb="2">
      <t>ナナ</t>
    </rPh>
    <rPh sb="2" eb="3">
      <t>アヤ</t>
    </rPh>
    <phoneticPr fontId="42"/>
  </si>
  <si>
    <t>㈱ﾔﾏｻﾞｷﾌﾞﾝｴｲﾄﾞｳ</t>
  </si>
  <si>
    <t>㈱はせ川</t>
    <rPh sb="3" eb="4">
      <t>カワ</t>
    </rPh>
    <phoneticPr fontId="42"/>
  </si>
  <si>
    <t>㈱ﾊﾟｰﾙﾏﾈｷﾝ</t>
  </si>
  <si>
    <t>㈱ﾀｶｼﾏ包装</t>
    <rPh sb="5" eb="7">
      <t>ホウソウ</t>
    </rPh>
    <phoneticPr fontId="42"/>
  </si>
  <si>
    <t>㈱ｾﾃﾞｨﾅ(OCS)</t>
  </si>
  <si>
    <t>㈱ｽﾃｰｼﾞﾓﾃﾞﾙｴｰｼﾞｪﾝｼ-</t>
  </si>
  <si>
    <t>㈱ｽﾀｰﾑｰﾋﾞﾝｸﾞ</t>
  </si>
  <si>
    <t>㈱ｽｺｱ・ｼﾞｬﾊﾟﾝ</t>
  </si>
  <si>
    <t>㈱ｻﾝﾃｨｴ</t>
  </si>
  <si>
    <t>㈱ｸﾘｱｺﾝｻﾙﾃｨﾝｸﾞ</t>
  </si>
  <si>
    <t>㈱ｷｲﾔ</t>
  </si>
  <si>
    <t>㈱ｱｸｾｱ</t>
  </si>
  <si>
    <t>㈱Happiral</t>
  </si>
  <si>
    <t>伊藤信子</t>
    <rPh sb="0" eb="2">
      <t>イトウ</t>
    </rPh>
    <rPh sb="2" eb="4">
      <t>ノブコ</t>
    </rPh>
    <phoneticPr fontId="42"/>
  </si>
  <si>
    <t>ﾔﾏﾄ運輸㈱</t>
    <rPh sb="3" eb="5">
      <t>ウンユ</t>
    </rPh>
    <phoneticPr fontId="42"/>
  </si>
  <si>
    <t>ﾋﾛﾀ㈱</t>
  </si>
  <si>
    <t>ﾊﾀﾀﾞﾏｻﾊﾙ</t>
  </si>
  <si>
    <t>ｵﾘｯｸｽ・ﾚﾝﾃｯｸ㈱</t>
  </si>
  <si>
    <t>VOGEL</t>
  </si>
  <si>
    <t>LiFas</t>
  </si>
  <si>
    <t>KO-HAKU（モトヨシヒロミ）</t>
  </si>
  <si>
    <t>DHL</t>
  </si>
  <si>
    <t>㈲青山ｽﾀｼﾞｵ</t>
    <rPh sb="1" eb="3">
      <t>アオヤマ</t>
    </rPh>
    <phoneticPr fontId="42"/>
  </si>
  <si>
    <t>三菱UFJニコス</t>
    <rPh sb="0" eb="2">
      <t>ミツビシ</t>
    </rPh>
    <phoneticPr fontId="7"/>
  </si>
  <si>
    <t>八千代クレジット</t>
    <rPh sb="0" eb="3">
      <t>ヤチヨ</t>
    </rPh>
    <phoneticPr fontId="7"/>
  </si>
  <si>
    <t>三井住友カード</t>
    <rPh sb="0" eb="2">
      <t>ミツイ</t>
    </rPh>
    <rPh sb="2" eb="4">
      <t>スミトモ</t>
    </rPh>
    <phoneticPr fontId="7"/>
  </si>
  <si>
    <t>社会保険料</t>
    <rPh sb="0" eb="2">
      <t>シャカイ</t>
    </rPh>
    <rPh sb="2" eb="4">
      <t>ホケン</t>
    </rPh>
    <rPh sb="4" eb="5">
      <t>リョウ</t>
    </rPh>
    <phoneticPr fontId="7"/>
  </si>
  <si>
    <t>麻布税務署</t>
    <rPh sb="0" eb="2">
      <t>アザブ</t>
    </rPh>
    <rPh sb="2" eb="5">
      <t>ゼイムショ</t>
    </rPh>
    <phoneticPr fontId="7"/>
  </si>
  <si>
    <t>株式会社はせ川</t>
    <rPh sb="0" eb="4">
      <t>カブシキガイシャ</t>
    </rPh>
    <rPh sb="6" eb="7">
      <t>ガワ</t>
    </rPh>
    <phoneticPr fontId="56"/>
  </si>
  <si>
    <t>ケイラインロジスティックス株式会社</t>
    <rPh sb="13" eb="17">
      <t>カブシキガイシャ</t>
    </rPh>
    <phoneticPr fontId="56"/>
  </si>
  <si>
    <t>森ビル株式会社</t>
    <rPh sb="0" eb="1">
      <t>モリ</t>
    </rPh>
    <rPh sb="3" eb="7">
      <t>カブシキガイシャ</t>
    </rPh>
    <phoneticPr fontId="56"/>
  </si>
  <si>
    <t>株式会社東京商工リサーチ</t>
    <rPh sb="0" eb="4">
      <t>カブシキガイシャ</t>
    </rPh>
    <rPh sb="4" eb="8">
      <t>トウキョウショウコウ</t>
    </rPh>
    <phoneticPr fontId="56"/>
  </si>
  <si>
    <t>株式会社ダイオーズサービシーズ</t>
    <rPh sb="0" eb="4">
      <t>カブシキガイシャ</t>
    </rPh>
    <phoneticPr fontId="56"/>
  </si>
  <si>
    <t>株式会社フォーバルテレコム</t>
    <rPh sb="0" eb="2">
      <t>カブシキ</t>
    </rPh>
    <rPh sb="2" eb="4">
      <t>カイシャ</t>
    </rPh>
    <phoneticPr fontId="7"/>
  </si>
  <si>
    <t>株式会社フォーバル</t>
    <rPh sb="0" eb="4">
      <t>カブシキガイシャ</t>
    </rPh>
    <phoneticPr fontId="7"/>
  </si>
  <si>
    <t>東京海上日動火災保険株式会社</t>
    <rPh sb="0" eb="2">
      <t>トウキョウ</t>
    </rPh>
    <rPh sb="2" eb="4">
      <t>カイジョウ</t>
    </rPh>
    <rPh sb="4" eb="6">
      <t>ニチドウ</t>
    </rPh>
    <rPh sb="6" eb="8">
      <t>カサイ</t>
    </rPh>
    <rPh sb="8" eb="10">
      <t>ホケン</t>
    </rPh>
    <rPh sb="10" eb="14">
      <t>カブシキガイシャ</t>
    </rPh>
    <phoneticPr fontId="7"/>
  </si>
  <si>
    <t>トヨタファイナンス株式会社</t>
    <rPh sb="9" eb="13">
      <t>カブシキガイシャ</t>
    </rPh>
    <phoneticPr fontId="7"/>
  </si>
  <si>
    <t>株式会社日立ソリューションズ・サービス</t>
    <rPh sb="0" eb="4">
      <t>カブシキガイシャ</t>
    </rPh>
    <rPh sb="4" eb="6">
      <t>ヒタチ</t>
    </rPh>
    <phoneticPr fontId="7"/>
  </si>
  <si>
    <t>東京ガス株式会社</t>
    <rPh sb="0" eb="2">
      <t>トウキョウ</t>
    </rPh>
    <rPh sb="4" eb="8">
      <t>カブシキガイシャ</t>
    </rPh>
    <phoneticPr fontId="7"/>
  </si>
  <si>
    <t>アルテリア・ネットワークス株式会社</t>
    <rPh sb="13" eb="17">
      <t>カブシキガイシャ</t>
    </rPh>
    <phoneticPr fontId="7"/>
  </si>
  <si>
    <t>ソフトウェア</t>
    <phoneticPr fontId="5"/>
  </si>
  <si>
    <t>電話加入権</t>
    <rPh sb="0" eb="2">
      <t>デンワ</t>
    </rPh>
    <rPh sb="2" eb="5">
      <t>カニュウケン</t>
    </rPh>
    <phoneticPr fontId="5"/>
  </si>
  <si>
    <t>南青山STﾋﾞﾙ</t>
    <rPh sb="0" eb="3">
      <t>ミナミアオヤマ</t>
    </rPh>
    <phoneticPr fontId="7"/>
  </si>
  <si>
    <t>未払金</t>
    <rPh sb="0" eb="2">
      <t>ミハライ</t>
    </rPh>
    <rPh sb="2" eb="3">
      <t>キン</t>
    </rPh>
    <phoneticPr fontId="5"/>
  </si>
  <si>
    <t>アプラス（BMW X-5）</t>
    <phoneticPr fontId="5"/>
  </si>
  <si>
    <t>ジャックス（BMW750）</t>
    <phoneticPr fontId="5"/>
  </si>
  <si>
    <t>ジャックス（ベンツSL600）</t>
    <phoneticPr fontId="5"/>
  </si>
  <si>
    <t>アプラス（ヴェルファイア）</t>
    <phoneticPr fontId="5"/>
  </si>
  <si>
    <t>預り金</t>
    <rPh sb="0" eb="1">
      <t>アズカ</t>
    </rPh>
    <rPh sb="2" eb="3">
      <t>キン</t>
    </rPh>
    <phoneticPr fontId="5"/>
  </si>
  <si>
    <t>預り金</t>
    <rPh sb="0" eb="1">
      <t>アズカ</t>
    </rPh>
    <rPh sb="2" eb="3">
      <t>キン</t>
    </rPh>
    <phoneticPr fontId="5"/>
  </si>
  <si>
    <t>源泉所得税（給与）</t>
    <rPh sb="0" eb="2">
      <t>ゲンセン</t>
    </rPh>
    <rPh sb="2" eb="5">
      <t>ショトクゼイ</t>
    </rPh>
    <rPh sb="6" eb="8">
      <t>キュウヨ</t>
    </rPh>
    <phoneticPr fontId="5"/>
  </si>
  <si>
    <t>源泉所得税（報酬）</t>
    <rPh sb="0" eb="2">
      <t>ゲンセン</t>
    </rPh>
    <rPh sb="2" eb="5">
      <t>ショトクゼイ</t>
    </rPh>
    <rPh sb="6" eb="8">
      <t>ホウシュウ</t>
    </rPh>
    <phoneticPr fontId="5"/>
  </si>
  <si>
    <t>労働保険料</t>
    <rPh sb="0" eb="2">
      <t>ロウドウ</t>
    </rPh>
    <rPh sb="2" eb="5">
      <t>ホケンリョウ</t>
    </rPh>
    <phoneticPr fontId="5"/>
  </si>
  <si>
    <t>住民税</t>
    <rPh sb="0" eb="3">
      <t>ジュウミンゼイ</t>
    </rPh>
    <phoneticPr fontId="5"/>
  </si>
  <si>
    <t>作業用</t>
    <rPh sb="0" eb="2">
      <t>サギョウ</t>
    </rPh>
    <rPh sb="2" eb="3">
      <t>ヨウ</t>
    </rPh>
    <phoneticPr fontId="5"/>
  </si>
  <si>
    <t>受付　番号</t>
    <rPh sb="0" eb="2">
      <t>ウケツケ</t>
    </rPh>
    <rPh sb="3" eb="5">
      <t>バンゴウ</t>
    </rPh>
    <phoneticPr fontId="5"/>
  </si>
  <si>
    <t>【6/27戸辺追記】</t>
    <rPh sb="5" eb="7">
      <t>トベ</t>
    </rPh>
    <rPh sb="7" eb="9">
      <t>ツイキ</t>
    </rPh>
    <phoneticPr fontId="5"/>
  </si>
  <si>
    <t>届　　　　　　出</t>
    <rPh sb="0" eb="8">
      <t>トドケデ</t>
    </rPh>
    <phoneticPr fontId="5"/>
  </si>
  <si>
    <t>異　議　額</t>
    <rPh sb="0" eb="3">
      <t>イギ</t>
    </rPh>
    <rPh sb="4" eb="5">
      <t>ガク</t>
    </rPh>
    <phoneticPr fontId="5"/>
  </si>
  <si>
    <t>認める額</t>
    <rPh sb="0" eb="1">
      <t>ミト</t>
    </rPh>
    <rPh sb="3" eb="4">
      <t>ガク</t>
    </rPh>
    <phoneticPr fontId="5"/>
  </si>
  <si>
    <t>通し番号</t>
    <rPh sb="0" eb="1">
      <t>トオ</t>
    </rPh>
    <rPh sb="2" eb="4">
      <t>バンゴウ</t>
    </rPh>
    <phoneticPr fontId="5"/>
  </si>
  <si>
    <t>基本番号</t>
    <rPh sb="0" eb="2">
      <t>キホン</t>
    </rPh>
    <rPh sb="2" eb="4">
      <t>バンゴウ</t>
    </rPh>
    <phoneticPr fontId="5"/>
  </si>
  <si>
    <t>枝番</t>
    <rPh sb="0" eb="1">
      <t>エダ</t>
    </rPh>
    <rPh sb="1" eb="2">
      <t>バン</t>
    </rPh>
    <phoneticPr fontId="5"/>
  </si>
  <si>
    <t>債権者名</t>
    <rPh sb="0" eb="3">
      <t>サイケンシャ</t>
    </rPh>
    <rPh sb="3" eb="4">
      <t>ナ</t>
    </rPh>
    <phoneticPr fontId="5"/>
  </si>
  <si>
    <t>検索</t>
    <rPh sb="0" eb="2">
      <t>ケンサク</t>
    </rPh>
    <phoneticPr fontId="5"/>
  </si>
  <si>
    <t>通知送付履歴</t>
    <rPh sb="0" eb="2">
      <t>ツウチ</t>
    </rPh>
    <rPh sb="2" eb="4">
      <t>ソウフ</t>
    </rPh>
    <rPh sb="4" eb="6">
      <t>リレキ</t>
    </rPh>
    <phoneticPr fontId="5"/>
  </si>
  <si>
    <t>重複チェック</t>
    <rPh sb="0" eb="2">
      <t>チョウフク</t>
    </rPh>
    <phoneticPr fontId="5"/>
  </si>
  <si>
    <t>届出
受領日</t>
    <rPh sb="0" eb="2">
      <t>トドケデ</t>
    </rPh>
    <rPh sb="3" eb="5">
      <t>ジュリョウ</t>
    </rPh>
    <rPh sb="5" eb="6">
      <t>ビ</t>
    </rPh>
    <phoneticPr fontId="5"/>
  </si>
  <si>
    <t>書類受領に関するメモ</t>
    <rPh sb="0" eb="2">
      <t>ショルイ</t>
    </rPh>
    <rPh sb="2" eb="4">
      <t>ジュリョウ</t>
    </rPh>
    <rPh sb="5" eb="6">
      <t>カン</t>
    </rPh>
    <phoneticPr fontId="5"/>
  </si>
  <si>
    <t>会社で認識している債権額
（申立時）</t>
    <rPh sb="0" eb="2">
      <t>カイシャ</t>
    </rPh>
    <rPh sb="3" eb="5">
      <t>ニンシキ</t>
    </rPh>
    <rPh sb="9" eb="11">
      <t>サイケン</t>
    </rPh>
    <rPh sb="11" eb="12">
      <t>ガク</t>
    </rPh>
    <rPh sb="14" eb="16">
      <t>モウシタ</t>
    </rPh>
    <rPh sb="16" eb="17">
      <t>ジ</t>
    </rPh>
    <phoneticPr fontId="5"/>
  </si>
  <si>
    <t>会社で認識している債権額
（5/31)</t>
    <rPh sb="0" eb="2">
      <t>カイシャ</t>
    </rPh>
    <rPh sb="3" eb="5">
      <t>ニンシキ</t>
    </rPh>
    <rPh sb="9" eb="11">
      <t>サイケン</t>
    </rPh>
    <rPh sb="11" eb="12">
      <t>ガク</t>
    </rPh>
    <phoneticPr fontId="5"/>
  </si>
  <si>
    <t>会社で認識している債権額
（計算用）</t>
    <rPh sb="0" eb="2">
      <t>カイシャ</t>
    </rPh>
    <rPh sb="3" eb="5">
      <t>ニンシキ</t>
    </rPh>
    <rPh sb="9" eb="11">
      <t>サイケン</t>
    </rPh>
    <rPh sb="11" eb="12">
      <t>ガク</t>
    </rPh>
    <rPh sb="14" eb="16">
      <t>ケイサン</t>
    </rPh>
    <rPh sb="16" eb="17">
      <t>ヨウ</t>
    </rPh>
    <phoneticPr fontId="5"/>
  </si>
  <si>
    <t>種類</t>
    <rPh sb="0" eb="2">
      <t>シュルイ</t>
    </rPh>
    <phoneticPr fontId="5"/>
  </si>
  <si>
    <t>届出債権額</t>
    <rPh sb="0" eb="2">
      <t>トドケデ</t>
    </rPh>
    <rPh sb="2" eb="4">
      <t>サイケン</t>
    </rPh>
    <rPh sb="4" eb="5">
      <t>ガク</t>
    </rPh>
    <phoneticPr fontId="5"/>
  </si>
  <si>
    <t>債権額
認識額と届出額の差異</t>
    <rPh sb="0" eb="2">
      <t>サイケン</t>
    </rPh>
    <rPh sb="2" eb="3">
      <t>ガク</t>
    </rPh>
    <rPh sb="4" eb="6">
      <t>ニンシキ</t>
    </rPh>
    <rPh sb="6" eb="7">
      <t>ガク</t>
    </rPh>
    <rPh sb="8" eb="10">
      <t>トドケデ</t>
    </rPh>
    <rPh sb="10" eb="11">
      <t>ガク</t>
    </rPh>
    <rPh sb="12" eb="14">
      <t>サイ</t>
    </rPh>
    <phoneticPr fontId="5"/>
  </si>
  <si>
    <t>債権額確認
進捗状況</t>
    <rPh sb="0" eb="2">
      <t>サイケン</t>
    </rPh>
    <rPh sb="2" eb="3">
      <t>ガク</t>
    </rPh>
    <rPh sb="3" eb="5">
      <t>カクニン</t>
    </rPh>
    <rPh sb="6" eb="8">
      <t>シンチョク</t>
    </rPh>
    <rPh sb="8" eb="10">
      <t>ジョウキョウ</t>
    </rPh>
    <phoneticPr fontId="5"/>
  </si>
  <si>
    <t>評価額</t>
    <rPh sb="0" eb="2">
      <t>ヒョウカ</t>
    </rPh>
    <rPh sb="2" eb="3">
      <t>ガク</t>
    </rPh>
    <phoneticPr fontId="5"/>
  </si>
  <si>
    <t>予定不足額</t>
    <rPh sb="0" eb="2">
      <t>ヨテイ</t>
    </rPh>
    <rPh sb="2" eb="4">
      <t>フソク</t>
    </rPh>
    <rPh sb="4" eb="5">
      <t>ガク</t>
    </rPh>
    <phoneticPr fontId="5"/>
  </si>
  <si>
    <t>議決権額</t>
    <rPh sb="0" eb="2">
      <t>ギケツ</t>
    </rPh>
    <rPh sb="2" eb="3">
      <t>ケン</t>
    </rPh>
    <rPh sb="3" eb="4">
      <t>ガク</t>
    </rPh>
    <phoneticPr fontId="5"/>
  </si>
  <si>
    <t>債権額</t>
    <rPh sb="0" eb="3">
      <t>サイケンガク</t>
    </rPh>
    <phoneticPr fontId="5"/>
  </si>
  <si>
    <t>議決権額</t>
    <rPh sb="0" eb="3">
      <t>ギケツケン</t>
    </rPh>
    <rPh sb="3" eb="4">
      <t>ガク</t>
    </rPh>
    <phoneticPr fontId="5"/>
  </si>
  <si>
    <t>異議理由</t>
    <rPh sb="0" eb="2">
      <t>イギ</t>
    </rPh>
    <rPh sb="2" eb="4">
      <t>リユウ</t>
    </rPh>
    <phoneticPr fontId="5"/>
  </si>
  <si>
    <t>その他</t>
    <rPh sb="0" eb="3">
      <t>ソノタ</t>
    </rPh>
    <phoneticPr fontId="5"/>
  </si>
  <si>
    <t>備考
メモ</t>
    <rPh sb="0" eb="2">
      <t>ビコウ</t>
    </rPh>
    <phoneticPr fontId="5"/>
  </si>
  <si>
    <t>区分</t>
    <rPh sb="0" eb="2">
      <t>クブン</t>
    </rPh>
    <phoneticPr fontId="5"/>
  </si>
  <si>
    <t>郵便番号</t>
    <rPh sb="0" eb="4">
      <t>ユウビンバンゴウ</t>
    </rPh>
    <phoneticPr fontId="5"/>
  </si>
  <si>
    <t>担当者</t>
    <rPh sb="0" eb="3">
      <t>タントウシャ</t>
    </rPh>
    <phoneticPr fontId="5"/>
  </si>
  <si>
    <t>㈱七彩</t>
  </si>
  <si>
    <t>ナ</t>
  </si>
  <si>
    <t>郵送</t>
    <rPh sb="0" eb="2">
      <t>ユウソウ</t>
    </rPh>
    <phoneticPr fontId="5"/>
  </si>
  <si>
    <t>債権届出額合計未記載のため、了承を得て記入済み</t>
    <rPh sb="0" eb="2">
      <t>サイケン</t>
    </rPh>
    <rPh sb="2" eb="4">
      <t>トドケデ</t>
    </rPh>
    <rPh sb="4" eb="5">
      <t>ガク</t>
    </rPh>
    <rPh sb="5" eb="7">
      <t>ゴウケイ</t>
    </rPh>
    <rPh sb="7" eb="10">
      <t>ミキサイ</t>
    </rPh>
    <rPh sb="14" eb="16">
      <t>リョウショウ</t>
    </rPh>
    <rPh sb="17" eb="18">
      <t>エ</t>
    </rPh>
    <rPh sb="19" eb="21">
      <t>キニュウ</t>
    </rPh>
    <rPh sb="21" eb="22">
      <t>ズ</t>
    </rPh>
    <phoneticPr fontId="5"/>
  </si>
  <si>
    <t>一般</t>
    <rPh sb="0" eb="2">
      <t>イッパン</t>
    </rPh>
    <phoneticPr fontId="5"/>
  </si>
  <si>
    <t>111-8540</t>
  </si>
  <si>
    <t>東京都台東区栁橋1-23-6　ﾜｺｰﾙ浅草橋ﾋﾞﾙ</t>
    <rPh sb="0" eb="3">
      <t>トウキョウト</t>
    </rPh>
    <rPh sb="3" eb="6">
      <t>タイトウク</t>
    </rPh>
    <rPh sb="6" eb="7">
      <t>ヤナギ</t>
    </rPh>
    <rPh sb="7" eb="8">
      <t>ハシ</t>
    </rPh>
    <rPh sb="19" eb="22">
      <t>アサクサバシ</t>
    </rPh>
    <phoneticPr fontId="5"/>
  </si>
  <si>
    <t>03-6327-7731</t>
  </si>
  <si>
    <t>03-5823-6711</t>
  </si>
  <si>
    <t>管理課　原様</t>
    <rPh sb="0" eb="3">
      <t>カンリカ</t>
    </rPh>
    <rPh sb="4" eb="5">
      <t>ハラ</t>
    </rPh>
    <rPh sb="5" eb="6">
      <t>サマ</t>
    </rPh>
    <phoneticPr fontId="5"/>
  </si>
  <si>
    <t>2016/6/6以降判明した債権者</t>
  </si>
  <si>
    <t>フ</t>
  </si>
  <si>
    <t>111-0052</t>
  </si>
  <si>
    <t>東京都台東区柳橋1-5-5　REXﾋﾞﾙ</t>
  </si>
  <si>
    <t>03-3861-1763</t>
  </si>
  <si>
    <t>花本様</t>
    <rPh sb="0" eb="2">
      <t>ハナモト</t>
    </rPh>
    <rPh sb="2" eb="3">
      <t>サマ</t>
    </rPh>
    <phoneticPr fontId="5"/>
  </si>
  <si>
    <t>㈱Ｈａｐｐｉｒａｌ</t>
  </si>
  <si>
    <t>ハ</t>
  </si>
  <si>
    <t>152-0031</t>
  </si>
  <si>
    <t>東京都目黒区中根2-8-25　＃201</t>
    <rPh sb="0" eb="8">
      <t>１５２－００３１</t>
    </rPh>
    <phoneticPr fontId="5"/>
  </si>
  <si>
    <t>03-5701-3396</t>
  </si>
  <si>
    <t>箕輪智子様</t>
    <rPh sb="0" eb="2">
      <t>ミノワ</t>
    </rPh>
    <rPh sb="2" eb="4">
      <t>トモコ</t>
    </rPh>
    <rPh sb="4" eb="5">
      <t>サマ</t>
    </rPh>
    <phoneticPr fontId="5"/>
  </si>
  <si>
    <t>2016/6/2以降判明した債権者</t>
  </si>
  <si>
    <t>㈱キイヤ</t>
  </si>
  <si>
    <t>キ</t>
  </si>
  <si>
    <t>151-0051</t>
  </si>
  <si>
    <t>東京都渋谷区千駄ケ谷5-6-14</t>
    <rPh sb="0" eb="10">
      <t>１５１－００５１</t>
    </rPh>
    <phoneticPr fontId="5"/>
  </si>
  <si>
    <t>03-3356-4891</t>
  </si>
  <si>
    <t>大出景子様</t>
    <rPh sb="0" eb="2">
      <t>オオデ</t>
    </rPh>
    <rPh sb="2" eb="4">
      <t>ケイコ</t>
    </rPh>
    <rPh sb="4" eb="5">
      <t>サマ</t>
    </rPh>
    <phoneticPr fontId="5"/>
  </si>
  <si>
    <t>㈱パートナー</t>
  </si>
  <si>
    <t>パ</t>
  </si>
  <si>
    <t>売掛金明細あり</t>
    <rPh sb="0" eb="2">
      <t>ウリカケ</t>
    </rPh>
    <rPh sb="2" eb="3">
      <t>キン</t>
    </rPh>
    <rPh sb="3" eb="5">
      <t>メイサイ</t>
    </rPh>
    <phoneticPr fontId="5"/>
  </si>
  <si>
    <t>額不明</t>
    <rPh sb="0" eb="1">
      <t>ガク</t>
    </rPh>
    <rPh sb="1" eb="3">
      <t>フメイ</t>
    </rPh>
    <phoneticPr fontId="5"/>
  </si>
  <si>
    <t>134-0015</t>
  </si>
  <si>
    <t>東京都江戸川区西瑞江5-10-8</t>
    <rPh sb="0" eb="3">
      <t>トウキョウト</t>
    </rPh>
    <rPh sb="3" eb="7">
      <t>エドガワク</t>
    </rPh>
    <rPh sb="7" eb="8">
      <t>ニシ</t>
    </rPh>
    <rPh sb="8" eb="10">
      <t>ミズエ</t>
    </rPh>
    <phoneticPr fontId="5"/>
  </si>
  <si>
    <t>野畑政子様</t>
    <rPh sb="0" eb="2">
      <t>ノハタ</t>
    </rPh>
    <rPh sb="2" eb="4">
      <t>マサコ</t>
    </rPh>
    <rPh sb="4" eb="5">
      <t>サマ</t>
    </rPh>
    <phoneticPr fontId="5"/>
  </si>
  <si>
    <t>㈱東京商工リサーチ</t>
  </si>
  <si>
    <t>ト</t>
  </si>
  <si>
    <t>東京都千代田区大手町1-3-1　JAﾋﾞﾙ</t>
    <rPh sb="0" eb="3">
      <t>トウキョウト</t>
    </rPh>
    <rPh sb="3" eb="7">
      <t>チヨダク</t>
    </rPh>
    <rPh sb="7" eb="10">
      <t>オオテマチ</t>
    </rPh>
    <phoneticPr fontId="5"/>
  </si>
  <si>
    <t>03-5221-0718</t>
  </si>
  <si>
    <t>宮崎和彦様</t>
    <rPh sb="0" eb="2">
      <t>ミヤザキ</t>
    </rPh>
    <rPh sb="2" eb="4">
      <t>カズヒコ</t>
    </rPh>
    <rPh sb="4" eb="5">
      <t>サマ</t>
    </rPh>
    <phoneticPr fontId="5"/>
  </si>
  <si>
    <t>小林㈱</t>
  </si>
  <si>
    <t>コ</t>
  </si>
  <si>
    <t>130-0025</t>
  </si>
  <si>
    <t>東京都墨田区千歳3-15-17</t>
  </si>
  <si>
    <t>03-3634-8381</t>
  </si>
  <si>
    <t>03-3634-1469</t>
  </si>
  <si>
    <t>小島洋子様</t>
    <rPh sb="0" eb="2">
      <t>コジマ</t>
    </rPh>
    <rPh sb="2" eb="4">
      <t>ヨウコ</t>
    </rPh>
    <rPh sb="4" eb="5">
      <t>サマ</t>
    </rPh>
    <phoneticPr fontId="5"/>
  </si>
  <si>
    <t>㈱タカシマ包装</t>
  </si>
  <si>
    <t>タ</t>
  </si>
  <si>
    <t>110-0004</t>
  </si>
  <si>
    <t>東京都台東区下谷2-8-13</t>
    <rPh sb="0" eb="8">
      <t>１１０－０００４</t>
    </rPh>
    <phoneticPr fontId="5"/>
  </si>
  <si>
    <t>03-6802-3388</t>
  </si>
  <si>
    <t>小林和彦</t>
    <rPh sb="0" eb="2">
      <t>コバヤシ</t>
    </rPh>
    <rPh sb="2" eb="4">
      <t>カズヒコ</t>
    </rPh>
    <phoneticPr fontId="5"/>
  </si>
  <si>
    <t>㈱サーティーファイブサマーズ</t>
  </si>
  <si>
    <t>サ</t>
  </si>
  <si>
    <t>103-0004</t>
  </si>
  <si>
    <t>東京都中央区東日本橋2-27-19　Ｓビル</t>
  </si>
  <si>
    <t>03-5825-3588</t>
  </si>
  <si>
    <t>03-5825-3580</t>
  </si>
  <si>
    <t>小松久美子</t>
    <rPh sb="0" eb="2">
      <t>コマツ</t>
    </rPh>
    <rPh sb="2" eb="5">
      <t>クミコ</t>
    </rPh>
    <phoneticPr fontId="5"/>
  </si>
  <si>
    <t>㈱スタームービング</t>
  </si>
  <si>
    <t>ス</t>
  </si>
  <si>
    <t>223-0057</t>
  </si>
  <si>
    <t>神奈川県横浜市港北区新羽町673-1</t>
    <rPh sb="0" eb="13">
      <t>２２３－００５７</t>
    </rPh>
    <phoneticPr fontId="5"/>
  </si>
  <si>
    <t>045-548-7154</t>
  </si>
  <si>
    <t>045-548-2154</t>
  </si>
  <si>
    <t>門田一宏</t>
    <rPh sb="0" eb="2">
      <t>カドタ</t>
    </rPh>
    <rPh sb="2" eb="4">
      <t>カズヒロ</t>
    </rPh>
    <phoneticPr fontId="5"/>
  </si>
  <si>
    <t>ク</t>
  </si>
  <si>
    <t>101-0031</t>
  </si>
  <si>
    <t>東京都千代田区東神田2-9-16アクト21ビル</t>
  </si>
  <si>
    <t>宇野圭助</t>
    <rPh sb="0" eb="2">
      <t>ウノ</t>
    </rPh>
    <rPh sb="2" eb="4">
      <t>ケイスケ</t>
    </rPh>
    <phoneticPr fontId="5"/>
  </si>
  <si>
    <t>㈱クリアコンサルティング</t>
  </si>
  <si>
    <t>債務者用6/22受領</t>
    <rPh sb="0" eb="3">
      <t>サイムシャ</t>
    </rPh>
    <rPh sb="3" eb="4">
      <t>ヨウ</t>
    </rPh>
    <rPh sb="8" eb="10">
      <t>ジュリョウ</t>
    </rPh>
    <phoneticPr fontId="5"/>
  </si>
  <si>
    <t>106-0006</t>
  </si>
  <si>
    <t>東京都千代田区有楽町1-7-1　有楽町電気ﾋﾞﾙ北館12階</t>
    <rPh sb="0" eb="10">
      <t>１００－０００６</t>
    </rPh>
    <rPh sb="16" eb="19">
      <t>ユウラクチョウ</t>
    </rPh>
    <rPh sb="19" eb="21">
      <t>デンキ</t>
    </rPh>
    <rPh sb="24" eb="25">
      <t>キタ</t>
    </rPh>
    <rPh sb="25" eb="26">
      <t>カン</t>
    </rPh>
    <rPh sb="28" eb="29">
      <t>カイ</t>
    </rPh>
    <phoneticPr fontId="5"/>
  </si>
  <si>
    <t>03-6206-3121</t>
  </si>
  <si>
    <t>渋谷篤郎</t>
    <rPh sb="0" eb="2">
      <t>シブヤ</t>
    </rPh>
    <rPh sb="2" eb="4">
      <t>アツロウ</t>
    </rPh>
    <phoneticPr fontId="5"/>
  </si>
  <si>
    <t>山形県山形市大字鮨洗字仲田861</t>
    <rPh sb="0" eb="3">
      <t>ヤマガタケン</t>
    </rPh>
    <rPh sb="3" eb="6">
      <t>ヤマガタシ</t>
    </rPh>
    <rPh sb="6" eb="8">
      <t>オオアザ</t>
    </rPh>
    <rPh sb="8" eb="9">
      <t>ズシ</t>
    </rPh>
    <rPh sb="9" eb="10">
      <t>セン</t>
    </rPh>
    <rPh sb="10" eb="11">
      <t>アザ</t>
    </rPh>
    <rPh sb="11" eb="13">
      <t>ナカタ</t>
    </rPh>
    <phoneticPr fontId="5"/>
  </si>
  <si>
    <t>023-684-3641</t>
  </si>
  <si>
    <t>023-684-3654</t>
  </si>
  <si>
    <t>消費税の差異</t>
    <rPh sb="0" eb="3">
      <t>ショウヒゼイ</t>
    </rPh>
    <rPh sb="4" eb="6">
      <t>サイ</t>
    </rPh>
    <phoneticPr fontId="5"/>
  </si>
  <si>
    <t>959-1865</t>
  </si>
  <si>
    <t>新潟県五泉市本町3-5-3</t>
    <rPh sb="0" eb="8">
      <t>９５９－１８６５</t>
    </rPh>
    <phoneticPr fontId="5"/>
  </si>
  <si>
    <t>0250-43-2136</t>
  </si>
  <si>
    <t>0250-42-2534</t>
  </si>
  <si>
    <t>波多野アイ子</t>
    <rPh sb="0" eb="3">
      <t>ハタノ</t>
    </rPh>
    <rPh sb="5" eb="6">
      <t>コ</t>
    </rPh>
    <phoneticPr fontId="5"/>
  </si>
  <si>
    <t>105-0001</t>
  </si>
  <si>
    <t>東京都港区虎ノ門1-12-15</t>
    <rPh sb="0" eb="8">
      <t>１０５－０００１</t>
    </rPh>
    <phoneticPr fontId="5"/>
  </si>
  <si>
    <t>03-3580-1240</t>
  </si>
  <si>
    <t>03-3580-1248</t>
  </si>
  <si>
    <t>経理部　堀江雄一</t>
    <rPh sb="0" eb="2">
      <t>ケイリ</t>
    </rPh>
    <rPh sb="2" eb="3">
      <t>ブ</t>
    </rPh>
    <rPh sb="4" eb="6">
      <t>ホリエ</t>
    </rPh>
    <rPh sb="6" eb="8">
      <t>ユウイチ</t>
    </rPh>
    <phoneticPr fontId="5"/>
  </si>
  <si>
    <t>千葉銀行　新宿支店</t>
  </si>
  <si>
    <t>チ</t>
  </si>
  <si>
    <t>契約書あり</t>
    <rPh sb="0" eb="2">
      <t>ケイヤク</t>
    </rPh>
    <rPh sb="2" eb="3">
      <t>ショ</t>
    </rPh>
    <phoneticPr fontId="5"/>
  </si>
  <si>
    <t>貸付金</t>
    <rPh sb="0" eb="2">
      <t>カシツケ</t>
    </rPh>
    <rPh sb="2" eb="3">
      <t>キン</t>
    </rPh>
    <phoneticPr fontId="5"/>
  </si>
  <si>
    <t>金融</t>
    <rPh sb="0" eb="2">
      <t>キンユウ</t>
    </rPh>
    <phoneticPr fontId="5"/>
  </si>
  <si>
    <t>千葉県千葉市中央区千葉港1番2号</t>
    <rPh sb="3" eb="6">
      <t>チバシ</t>
    </rPh>
    <rPh sb="6" eb="9">
      <t>チュウオウク</t>
    </rPh>
    <rPh sb="9" eb="11">
      <t>チバ</t>
    </rPh>
    <rPh sb="11" eb="12">
      <t>ミナト</t>
    </rPh>
    <rPh sb="13" eb="14">
      <t>バン</t>
    </rPh>
    <rPh sb="15" eb="16">
      <t>ゴウ</t>
    </rPh>
    <phoneticPr fontId="5"/>
  </si>
  <si>
    <t>宮澤昌利様</t>
    <rPh sb="0" eb="2">
      <t>ミヤザワ</t>
    </rPh>
    <rPh sb="2" eb="4">
      <t>マサトシ</t>
    </rPh>
    <rPh sb="4" eb="5">
      <t>サマ</t>
    </rPh>
    <phoneticPr fontId="5"/>
  </si>
  <si>
    <t>損害金</t>
    <rPh sb="0" eb="3">
      <t>ソンガイキン</t>
    </rPh>
    <phoneticPr fontId="5"/>
  </si>
  <si>
    <t>額未定</t>
    <rPh sb="0" eb="1">
      <t>ガク</t>
    </rPh>
    <rPh sb="1" eb="3">
      <t>ミテイ</t>
    </rPh>
    <phoneticPr fontId="5"/>
  </si>
  <si>
    <t>260-8720</t>
  </si>
  <si>
    <t>043-247-2946</t>
  </si>
  <si>
    <t>043-242-7074</t>
  </si>
  <si>
    <t>セ</t>
  </si>
  <si>
    <t>手形債権</t>
    <rPh sb="0" eb="2">
      <t>テガタ</t>
    </rPh>
    <rPh sb="2" eb="4">
      <t>サイケン</t>
    </rPh>
    <phoneticPr fontId="5"/>
  </si>
  <si>
    <t>990-2342</t>
  </si>
  <si>
    <t>山形県山形市大字門伝41</t>
    <rPh sb="0" eb="3">
      <t>ヤマガタケン</t>
    </rPh>
    <rPh sb="3" eb="6">
      <t>ヤマガタシ</t>
    </rPh>
    <rPh sb="6" eb="8">
      <t>オオアザ</t>
    </rPh>
    <rPh sb="8" eb="10">
      <t>モンデン</t>
    </rPh>
    <phoneticPr fontId="5"/>
  </si>
  <si>
    <t>023-643-3121</t>
  </si>
  <si>
    <t>023-643-3124</t>
  </si>
  <si>
    <t>祝孝祠様</t>
    <rPh sb="0" eb="1">
      <t>イワイ</t>
    </rPh>
    <rPh sb="1" eb="2">
      <t>タカシ</t>
    </rPh>
    <rPh sb="2" eb="3">
      <t>ホコラ</t>
    </rPh>
    <rPh sb="3" eb="4">
      <t>サマ</t>
    </rPh>
    <phoneticPr fontId="5"/>
  </si>
  <si>
    <t>エ</t>
  </si>
  <si>
    <t>939-1118</t>
  </si>
  <si>
    <t>富山県高岡市戸出栄町52-5</t>
    <rPh sb="0" eb="10">
      <t>９３９－１１１８</t>
    </rPh>
    <phoneticPr fontId="5"/>
  </si>
  <si>
    <t>0766-63-3065</t>
  </si>
  <si>
    <t>0766-63-3174</t>
  </si>
  <si>
    <t>古岡裕美様</t>
    <rPh sb="0" eb="2">
      <t>フルオカ</t>
    </rPh>
    <rPh sb="2" eb="4">
      <t>ヒロミ</t>
    </rPh>
    <rPh sb="4" eb="5">
      <t>サマ</t>
    </rPh>
    <phoneticPr fontId="5"/>
  </si>
  <si>
    <t>㈱スコアジャパン</t>
  </si>
  <si>
    <t>136-0071</t>
  </si>
  <si>
    <t>東京都江東区亀戸1-1-13</t>
    <rPh sb="0" eb="8">
      <t>１３６－００７１</t>
    </rPh>
    <phoneticPr fontId="5"/>
  </si>
  <si>
    <t>03-5628-3576</t>
  </si>
  <si>
    <t>03-5628-3993</t>
  </si>
  <si>
    <t>八田様</t>
    <rPh sb="0" eb="2">
      <t>ハッタ</t>
    </rPh>
    <rPh sb="2" eb="3">
      <t>サマ</t>
    </rPh>
    <phoneticPr fontId="5"/>
  </si>
  <si>
    <t>602-8158</t>
  </si>
  <si>
    <t>京都府京都市上京区丸太町通千本東入中務町491</t>
    <rPh sb="17" eb="19">
      <t>ナカツカサ</t>
    </rPh>
    <rPh sb="19" eb="20">
      <t>マチ</t>
    </rPh>
    <phoneticPr fontId="5"/>
  </si>
  <si>
    <t>玄島様</t>
    <rPh sb="0" eb="1">
      <t>ゲン</t>
    </rPh>
    <rPh sb="1" eb="2">
      <t>シマ</t>
    </rPh>
    <rPh sb="2" eb="3">
      <t>サマ</t>
    </rPh>
    <phoneticPr fontId="5"/>
  </si>
  <si>
    <t>リ</t>
  </si>
  <si>
    <t>104-0061</t>
  </si>
  <si>
    <t>東京都中央区銀座1-3-9　ﾏﾙｲﾄ銀座ﾋﾞﾙ5階</t>
    <rPh sb="18" eb="20">
      <t>ギンザ</t>
    </rPh>
    <rPh sb="24" eb="25">
      <t>カイ</t>
    </rPh>
    <phoneticPr fontId="5"/>
  </si>
  <si>
    <t>03-3563-0891</t>
  </si>
  <si>
    <t>03-3563-0895</t>
  </si>
  <si>
    <t>渡部将樹様</t>
    <rPh sb="0" eb="2">
      <t>ワタナベ</t>
    </rPh>
    <rPh sb="2" eb="4">
      <t>マサキ</t>
    </rPh>
    <rPh sb="4" eb="5">
      <t>サマ</t>
    </rPh>
    <phoneticPr fontId="5"/>
  </si>
  <si>
    <t>マ</t>
  </si>
  <si>
    <t>東京都渋谷区千駄ヶ谷3-21-5-301</t>
  </si>
  <si>
    <t>03-6804-6321</t>
  </si>
  <si>
    <t>03-6804-6322</t>
  </si>
  <si>
    <t>横田太樹様</t>
    <rPh sb="0" eb="2">
      <t>ヨコタ</t>
    </rPh>
    <rPh sb="2" eb="4">
      <t>ヒロキ</t>
    </rPh>
    <rPh sb="4" eb="5">
      <t>サマ</t>
    </rPh>
    <phoneticPr fontId="5"/>
  </si>
  <si>
    <t>2016/6/7以降判明した債権者</t>
  </si>
  <si>
    <t>大谷メリヤスこと大谷幸徳</t>
    <rPh sb="8" eb="10">
      <t>オオタニ</t>
    </rPh>
    <rPh sb="10" eb="11">
      <t>ユキ</t>
    </rPh>
    <rPh sb="11" eb="12">
      <t>トク</t>
    </rPh>
    <phoneticPr fontId="5"/>
  </si>
  <si>
    <t>オ</t>
  </si>
  <si>
    <t>373-0862</t>
  </si>
  <si>
    <t>群馬県太田市末広町548-18</t>
  </si>
  <si>
    <t>0276-38-0236</t>
  </si>
  <si>
    <t>0276-38-5653</t>
  </si>
  <si>
    <t>6/1 6,673,266　振込</t>
    <rPh sb="14" eb="16">
      <t>フリコ</t>
    </rPh>
    <phoneticPr fontId="5"/>
  </si>
  <si>
    <t>954-0053</t>
  </si>
  <si>
    <t>新潟県見附市本町4-5-67</t>
    <rPh sb="0" eb="8">
      <t>９５４－００５３</t>
    </rPh>
    <phoneticPr fontId="5"/>
  </si>
  <si>
    <t>0258-62-1950</t>
  </si>
  <si>
    <t>斎木直也様</t>
    <rPh sb="0" eb="2">
      <t>サイキ</t>
    </rPh>
    <rPh sb="2" eb="4">
      <t>ナオヤ</t>
    </rPh>
    <rPh sb="4" eb="5">
      <t>サマ</t>
    </rPh>
    <phoneticPr fontId="5"/>
  </si>
  <si>
    <t>シ</t>
  </si>
  <si>
    <t>リース料金</t>
    <rPh sb="3" eb="5">
      <t>リョウキン</t>
    </rPh>
    <phoneticPr fontId="5"/>
  </si>
  <si>
    <t>ｺﾝﾋﾟｭｰﾀｰｿﾌﾄ(NBS)</t>
  </si>
  <si>
    <t>大阪府大阪市阿倍野区長池町22-22　田辺ビル5階</t>
    <rPh sb="0" eb="3">
      <t>オオサカフ</t>
    </rPh>
    <rPh sb="3" eb="6">
      <t>オオサカシ</t>
    </rPh>
    <rPh sb="6" eb="9">
      <t>アベノ</t>
    </rPh>
    <rPh sb="9" eb="10">
      <t>ク</t>
    </rPh>
    <rPh sb="10" eb="13">
      <t>ナガイケチョウ</t>
    </rPh>
    <rPh sb="19" eb="21">
      <t>タナベ</t>
    </rPh>
    <rPh sb="24" eb="25">
      <t>カイ</t>
    </rPh>
    <phoneticPr fontId="5"/>
  </si>
  <si>
    <t>古澤様</t>
    <rPh sb="0" eb="2">
      <t>フルサワ</t>
    </rPh>
    <rPh sb="2" eb="3">
      <t>サマ</t>
    </rPh>
    <phoneticPr fontId="5"/>
  </si>
  <si>
    <t>㈱風花</t>
  </si>
  <si>
    <t>150-0001</t>
  </si>
  <si>
    <t>東京都渋谷区神宮前3-7-5　青山MSﾋﾞﾙ1F・B1F</t>
    <rPh sb="0" eb="9">
      <t>１５０－０００１</t>
    </rPh>
    <rPh sb="15" eb="17">
      <t>アオヤマ</t>
    </rPh>
    <phoneticPr fontId="5"/>
  </si>
  <si>
    <t>03-3796-0557</t>
  </si>
  <si>
    <t>佐藤　和子</t>
    <rPh sb="0" eb="2">
      <t>サトウ</t>
    </rPh>
    <rPh sb="3" eb="5">
      <t>カズコ</t>
    </rPh>
    <phoneticPr fontId="5"/>
  </si>
  <si>
    <t>ミ</t>
  </si>
  <si>
    <t>リース債権</t>
    <rPh sb="3" eb="5">
      <t>サイケン</t>
    </rPh>
    <phoneticPr fontId="5"/>
  </si>
  <si>
    <t>ﾋﾞｼﾞﾈｽﾌｫﾝ主装置</t>
    <rPh sb="9" eb="10">
      <t>シュ</t>
    </rPh>
    <rPh sb="10" eb="12">
      <t>ソウチ</t>
    </rPh>
    <phoneticPr fontId="5"/>
  </si>
  <si>
    <t>東京都千代田区一ツ橋２丁目１番１号</t>
    <rPh sb="0" eb="3">
      <t>トウキョウト</t>
    </rPh>
    <rPh sb="3" eb="7">
      <t>チヨダク</t>
    </rPh>
    <rPh sb="7" eb="8">
      <t>ヒト</t>
    </rPh>
    <rPh sb="9" eb="10">
      <t>バシ</t>
    </rPh>
    <rPh sb="11" eb="13">
      <t>チョウメ</t>
    </rPh>
    <rPh sb="14" eb="15">
      <t>バン</t>
    </rPh>
    <rPh sb="16" eb="17">
      <t>ゴウ</t>
    </rPh>
    <phoneticPr fontId="5"/>
  </si>
  <si>
    <t>03-3515-1326</t>
  </si>
  <si>
    <t>商品管理部　高橋</t>
    <rPh sb="0" eb="2">
      <t>ショウヒン</t>
    </rPh>
    <rPh sb="2" eb="4">
      <t>カンリ</t>
    </rPh>
    <rPh sb="4" eb="5">
      <t>ブ</t>
    </rPh>
    <rPh sb="6" eb="8">
      <t>タカハシ</t>
    </rPh>
    <phoneticPr fontId="5"/>
  </si>
  <si>
    <t>遅延損害金</t>
    <rPh sb="0" eb="5">
      <t>チエンソンガイキン</t>
    </rPh>
    <phoneticPr fontId="5"/>
  </si>
  <si>
    <t>㈱ウ゛ェスト</t>
  </si>
  <si>
    <t>ヴ</t>
  </si>
  <si>
    <t>売掛金</t>
    <rPh sb="0" eb="3">
      <t>ウリカケキン</t>
    </rPh>
    <phoneticPr fontId="5"/>
  </si>
  <si>
    <t>130-0012</t>
  </si>
  <si>
    <t>東京都墨田区太平4-18-2</t>
    <rPh sb="0" eb="8">
      <t>１３０－００１２</t>
    </rPh>
    <phoneticPr fontId="5"/>
  </si>
  <si>
    <t>03-3624-8251</t>
  </si>
  <si>
    <t>03-3621-0728</t>
  </si>
  <si>
    <t>川上康一</t>
    <rPh sb="0" eb="2">
      <t>カワカミ</t>
    </rPh>
    <rPh sb="2" eb="4">
      <t>コウイチ</t>
    </rPh>
    <phoneticPr fontId="5"/>
  </si>
  <si>
    <t>立替運賃</t>
    <rPh sb="0" eb="2">
      <t>タテカエ</t>
    </rPh>
    <rPh sb="2" eb="4">
      <t>ウンチン</t>
    </rPh>
    <phoneticPr fontId="5"/>
  </si>
  <si>
    <t>カ</t>
  </si>
  <si>
    <t>959-1823</t>
  </si>
  <si>
    <t>新潟県五泉市駅前2-2-9</t>
    <rPh sb="0" eb="8">
      <t>９５９－１８２３</t>
    </rPh>
    <phoneticPr fontId="5"/>
  </si>
  <si>
    <t>0250-42-2151</t>
  </si>
  <si>
    <t>0250-43-4536</t>
  </si>
  <si>
    <t>岡村　京子</t>
    <rPh sb="0" eb="2">
      <t>オカムラ</t>
    </rPh>
    <rPh sb="3" eb="5">
      <t>キョウコ</t>
    </rPh>
    <phoneticPr fontId="5"/>
  </si>
  <si>
    <t>540-0016</t>
  </si>
  <si>
    <t>大阪府大阪市中央区神崎町2-3</t>
    <rPh sb="0" eb="12">
      <t>５４０－００１６</t>
    </rPh>
    <phoneticPr fontId="5"/>
  </si>
  <si>
    <t>06-6765-9350</t>
  </si>
  <si>
    <t>宗万　光博</t>
    <rPh sb="0" eb="2">
      <t>ムネマン</t>
    </rPh>
    <rPh sb="3" eb="5">
      <t>ミツヒロ</t>
    </rPh>
    <phoneticPr fontId="5"/>
  </si>
  <si>
    <t>ヤ</t>
  </si>
  <si>
    <t>6/1 2,052,432　振込</t>
    <rPh sb="14" eb="16">
      <t>フリコ</t>
    </rPh>
    <phoneticPr fontId="5"/>
  </si>
  <si>
    <t>393-0092</t>
  </si>
  <si>
    <t>長野県諏訪郡下諏訪町87番地</t>
    <rPh sb="0" eb="3">
      <t>ナガノケン</t>
    </rPh>
    <rPh sb="3" eb="6">
      <t>スワグン</t>
    </rPh>
    <rPh sb="6" eb="9">
      <t>シモスワ</t>
    </rPh>
    <rPh sb="9" eb="10">
      <t>マチ</t>
    </rPh>
    <rPh sb="12" eb="14">
      <t>バンチ</t>
    </rPh>
    <phoneticPr fontId="5"/>
  </si>
  <si>
    <t>0266-28-5600</t>
  </si>
  <si>
    <t>0266-28-5341</t>
  </si>
  <si>
    <t>濱　慎一</t>
    <rPh sb="0" eb="1">
      <t>ハマ</t>
    </rPh>
    <rPh sb="2" eb="4">
      <t>シンイチ</t>
    </rPh>
    <phoneticPr fontId="5"/>
  </si>
  <si>
    <t>深喜毛織㈱</t>
  </si>
  <si>
    <t>595-0033</t>
  </si>
  <si>
    <r>
      <t>大阪府泉大津市板原</t>
    </r>
    <r>
      <rPr>
        <sz val="11"/>
        <color indexed="10"/>
        <rFont val="ＭＳ Ｐゴシック"/>
        <family val="3"/>
        <charset val="128"/>
      </rPr>
      <t>町３丁目７番１号</t>
    </r>
    <rPh sb="9" eb="10">
      <t>マチ</t>
    </rPh>
    <rPh sb="11" eb="13">
      <t>チョウメ</t>
    </rPh>
    <rPh sb="14" eb="15">
      <t>バン</t>
    </rPh>
    <rPh sb="16" eb="17">
      <t>ゴウ</t>
    </rPh>
    <phoneticPr fontId="5"/>
  </si>
  <si>
    <t>0725-22-1158</t>
  </si>
  <si>
    <t>高林　忍</t>
    <rPh sb="0" eb="2">
      <t>タカバヤシ</t>
    </rPh>
    <rPh sb="3" eb="4">
      <t>シノブ</t>
    </rPh>
    <phoneticPr fontId="5"/>
  </si>
  <si>
    <t>㈱増惣</t>
  </si>
  <si>
    <t>466-0053</t>
  </si>
  <si>
    <t>愛知県名古屋市昭和区滝子町13-5</t>
  </si>
  <si>
    <t>052-871-2467</t>
  </si>
  <si>
    <t>052-872-1628</t>
  </si>
  <si>
    <t>柴田繁行</t>
    <rPh sb="0" eb="2">
      <t>シバタ</t>
    </rPh>
    <rPh sb="2" eb="4">
      <t>シゲユキ</t>
    </rPh>
    <phoneticPr fontId="5"/>
  </si>
  <si>
    <t>在庫品</t>
    <rPh sb="0" eb="3">
      <t>ザイコヒン</t>
    </rPh>
    <phoneticPr fontId="5"/>
  </si>
  <si>
    <t>㈱はせ川</t>
  </si>
  <si>
    <t>542-0083</t>
  </si>
  <si>
    <t>大阪府大阪市中央区東心斎橋1-16-20　ｶﾞﾚﾘｱ･ｱｯｶﾋﾞﾙ4階</t>
    <rPh sb="0" eb="13">
      <t>５４２－００８３</t>
    </rPh>
    <rPh sb="34" eb="35">
      <t>カイ</t>
    </rPh>
    <phoneticPr fontId="5"/>
  </si>
  <si>
    <t>06-6282-1626</t>
  </si>
  <si>
    <t>06-6282-1627</t>
  </si>
  <si>
    <t>古塚喜代子</t>
    <rPh sb="0" eb="2">
      <t>フルツカ</t>
    </rPh>
    <rPh sb="2" eb="5">
      <t>キヨコ</t>
    </rPh>
    <phoneticPr fontId="5"/>
  </si>
  <si>
    <t>㈱丸友ニット</t>
  </si>
  <si>
    <t>594-1144</t>
  </si>
  <si>
    <t>大阪府和泉市テクノステージ1-1-11</t>
    <rPh sb="0" eb="13">
      <t>５９４－１１４４</t>
    </rPh>
    <phoneticPr fontId="5"/>
  </si>
  <si>
    <t>0725-53-2233</t>
  </si>
  <si>
    <t>0725-53-2314</t>
  </si>
  <si>
    <t>李　いづみ</t>
    <rPh sb="0" eb="1">
      <t>リ</t>
    </rPh>
    <phoneticPr fontId="5"/>
  </si>
  <si>
    <t>澤田㈱</t>
  </si>
  <si>
    <t>大阪府泉大津市千原町2-2-19</t>
    <rPh sb="0" eb="3">
      <t>オオサカフ</t>
    </rPh>
    <rPh sb="3" eb="7">
      <t>イズミオオツシ</t>
    </rPh>
    <rPh sb="7" eb="10">
      <t>チハラチョウ</t>
    </rPh>
    <phoneticPr fontId="5"/>
  </si>
  <si>
    <t>松室　憲</t>
    <rPh sb="0" eb="2">
      <t>マツムロ</t>
    </rPh>
    <rPh sb="3" eb="4">
      <t>ケン</t>
    </rPh>
    <phoneticPr fontId="5"/>
  </si>
  <si>
    <t>富士ゼロックス㈱</t>
  </si>
  <si>
    <t>重複</t>
    <rPh sb="0" eb="2">
      <t>チョウフク</t>
    </rPh>
    <phoneticPr fontId="5"/>
  </si>
  <si>
    <t>160-0023</t>
  </si>
  <si>
    <t>東京都新宿区西新宿6-14-1　新宿ｸﾞﾘｰﾝﾀﾜｰﾋﾞﾙ27階</t>
    <rPh sb="0" eb="9">
      <t>１６０－００２３</t>
    </rPh>
    <rPh sb="16" eb="18">
      <t>シンジュク</t>
    </rPh>
    <rPh sb="31" eb="32">
      <t>カイ</t>
    </rPh>
    <phoneticPr fontId="5"/>
  </si>
  <si>
    <t>03-5908-3921</t>
  </si>
  <si>
    <t>債権管理G　中澤</t>
    <rPh sb="0" eb="2">
      <t>サイケン</t>
    </rPh>
    <rPh sb="2" eb="4">
      <t>カンリ</t>
    </rPh>
    <rPh sb="6" eb="8">
      <t>ナカザワ</t>
    </rPh>
    <phoneticPr fontId="5"/>
  </si>
  <si>
    <t>プレシャスインフィニティジャパン㈱</t>
  </si>
  <si>
    <t>プ</t>
  </si>
  <si>
    <t>133-0065</t>
  </si>
  <si>
    <t>東京都江戸川区南篠崎町4-31-4</t>
  </si>
  <si>
    <t>03-5666-8264</t>
  </si>
  <si>
    <t>03-5666-8182</t>
  </si>
  <si>
    <t>飯田美奈子</t>
    <rPh sb="0" eb="2">
      <t>イイダ</t>
    </rPh>
    <rPh sb="2" eb="5">
      <t>ミナコ</t>
    </rPh>
    <phoneticPr fontId="5"/>
  </si>
  <si>
    <t>宛名ラベル修正済</t>
    <rPh sb="0" eb="2">
      <t>アテナ</t>
    </rPh>
    <rPh sb="5" eb="7">
      <t>シュウセイ</t>
    </rPh>
    <rPh sb="7" eb="8">
      <t>ズ</t>
    </rPh>
    <phoneticPr fontId="5"/>
  </si>
  <si>
    <t>東京都渋谷区神宮前6-18-5　鷹羽ﾋﾞﾙ3F</t>
    <rPh sb="0" eb="9">
      <t>１５０－０００１</t>
    </rPh>
    <rPh sb="16" eb="17">
      <t>タカ</t>
    </rPh>
    <rPh sb="17" eb="18">
      <t>ハネ</t>
    </rPh>
    <phoneticPr fontId="5"/>
  </si>
  <si>
    <t>03-3407-6900</t>
  </si>
  <si>
    <t>03-3407-8005</t>
  </si>
  <si>
    <t>阿部悦明</t>
    <rPh sb="0" eb="2">
      <t>アベ</t>
    </rPh>
    <rPh sb="2" eb="3">
      <t>エツ</t>
    </rPh>
    <rPh sb="3" eb="4">
      <t>アキ</t>
    </rPh>
    <phoneticPr fontId="5"/>
  </si>
  <si>
    <t>エップヤーン㈲</t>
  </si>
  <si>
    <t>金額訂正のため、一度返却</t>
    <rPh sb="0" eb="2">
      <t>キンガク</t>
    </rPh>
    <rPh sb="2" eb="4">
      <t>テイセイ</t>
    </rPh>
    <rPh sb="8" eb="10">
      <t>イチド</t>
    </rPh>
    <rPh sb="10" eb="12">
      <t>ヘンキャク</t>
    </rPh>
    <phoneticPr fontId="5"/>
  </si>
  <si>
    <t>577-0826</t>
  </si>
  <si>
    <t>大阪府東大阪市大蓮北4-8-25</t>
    <rPh sb="0" eb="10">
      <t>５７７－０８２６</t>
    </rPh>
    <phoneticPr fontId="5"/>
  </si>
  <si>
    <t>06-6726-8676</t>
  </si>
  <si>
    <t>06-6726-8677</t>
  </si>
  <si>
    <t>フォーゲル</t>
  </si>
  <si>
    <t>150-0034</t>
  </si>
  <si>
    <t>東京都渋谷区代官山町7-8　ドｯｹﾝ代官山ﾊｲﾂ　101号</t>
    <rPh sb="0" eb="10">
      <t>１５０－００３４</t>
    </rPh>
    <rPh sb="18" eb="21">
      <t>ダイカンヤマ</t>
    </rPh>
    <rPh sb="28" eb="29">
      <t>ゴウ</t>
    </rPh>
    <phoneticPr fontId="5"/>
  </si>
  <si>
    <t>03-3476-3302</t>
  </si>
  <si>
    <t>川開　紫穂</t>
    <rPh sb="0" eb="1">
      <t>カワ</t>
    </rPh>
    <rPh sb="1" eb="2">
      <t>ヒラキ</t>
    </rPh>
    <rPh sb="3" eb="5">
      <t>シホ</t>
    </rPh>
    <phoneticPr fontId="5"/>
  </si>
  <si>
    <t>ヒロタ㈱</t>
  </si>
  <si>
    <t>ヒ</t>
  </si>
  <si>
    <t>買掛金赤残</t>
    <rPh sb="0" eb="3">
      <t>カイカケキン</t>
    </rPh>
    <rPh sb="3" eb="4">
      <t>アカ</t>
    </rPh>
    <rPh sb="4" eb="5">
      <t>ザン</t>
    </rPh>
    <phoneticPr fontId="5"/>
  </si>
  <si>
    <t>500-8846</t>
  </si>
  <si>
    <t>岐阜県岐阜市玉姓町3-25</t>
    <rPh sb="0" eb="9">
      <t>５００－８８４６</t>
    </rPh>
    <phoneticPr fontId="5"/>
  </si>
  <si>
    <t>058-264-2201</t>
  </si>
  <si>
    <t>058-266-1699</t>
  </si>
  <si>
    <t>秋山</t>
    <rPh sb="0" eb="2">
      <t>アキヤマ</t>
    </rPh>
    <phoneticPr fontId="5"/>
  </si>
  <si>
    <t>リース料</t>
    <rPh sb="3" eb="4">
      <t>リョウ</t>
    </rPh>
    <phoneticPr fontId="5"/>
  </si>
  <si>
    <t>135-8518</t>
  </si>
  <si>
    <t>山本</t>
    <rPh sb="0" eb="2">
      <t>ヤマモト</t>
    </rPh>
    <phoneticPr fontId="5"/>
  </si>
  <si>
    <t>㈱平和マネキン</t>
  </si>
  <si>
    <t>ヘ</t>
  </si>
  <si>
    <t>大分県別府市石垣東7-1-9</t>
    <rPh sb="0" eb="3">
      <t>オオイタケン</t>
    </rPh>
    <rPh sb="3" eb="6">
      <t>ベップシ</t>
    </rPh>
    <rPh sb="6" eb="8">
      <t>イシガキ</t>
    </rPh>
    <rPh sb="8" eb="9">
      <t>ヒガシ</t>
    </rPh>
    <phoneticPr fontId="5"/>
  </si>
  <si>
    <t>渡辺　崇</t>
    <rPh sb="0" eb="2">
      <t>ワタナベ</t>
    </rPh>
    <rPh sb="3" eb="4">
      <t>タカシ</t>
    </rPh>
    <phoneticPr fontId="5"/>
  </si>
  <si>
    <t>ニ</t>
  </si>
  <si>
    <t>6/1 253,464　振込</t>
    <rPh sb="12" eb="14">
      <t>フリコ</t>
    </rPh>
    <phoneticPr fontId="5"/>
  </si>
  <si>
    <t>400-0047</t>
  </si>
  <si>
    <t>山梨県甲府市徳行1-14-16</t>
  </si>
  <si>
    <t>055-237-3309</t>
  </si>
  <si>
    <t>055-237-8344</t>
  </si>
  <si>
    <t>小金井　梢</t>
    <rPh sb="0" eb="3">
      <t>コガネイ</t>
    </rPh>
    <rPh sb="4" eb="5">
      <t>コズエ</t>
    </rPh>
    <phoneticPr fontId="5"/>
  </si>
  <si>
    <t>一般社団法人カケンテストセンター</t>
    <rPh sb="0" eb="2">
      <t>イッパン</t>
    </rPh>
    <rPh sb="2" eb="4">
      <t>シャダン</t>
    </rPh>
    <rPh sb="4" eb="6">
      <t>ホウジン</t>
    </rPh>
    <phoneticPr fontId="5"/>
  </si>
  <si>
    <t>埼玉県川口市幸町1-7-22東京事業所</t>
    <rPh sb="0" eb="3">
      <t>サイタマケン</t>
    </rPh>
    <rPh sb="3" eb="6">
      <t>カワグチシ</t>
    </rPh>
    <rPh sb="6" eb="8">
      <t>サイワイチョウ</t>
    </rPh>
    <rPh sb="14" eb="16">
      <t>トウキョウ</t>
    </rPh>
    <rPh sb="16" eb="19">
      <t>ジギョウショ</t>
    </rPh>
    <phoneticPr fontId="5"/>
  </si>
  <si>
    <t>北川義人</t>
    <rPh sb="0" eb="2">
      <t>キタガワ</t>
    </rPh>
    <rPh sb="2" eb="4">
      <t>ヨシヒト</t>
    </rPh>
    <phoneticPr fontId="5"/>
  </si>
  <si>
    <t>契約書有り</t>
    <rPh sb="0" eb="2">
      <t>ケイヤク</t>
    </rPh>
    <rPh sb="2" eb="3">
      <t>ショ</t>
    </rPh>
    <rPh sb="3" eb="4">
      <t>ア</t>
    </rPh>
    <phoneticPr fontId="5"/>
  </si>
  <si>
    <t>東京都中野区中野2-29-10</t>
    <rPh sb="0" eb="3">
      <t>トウキョウト</t>
    </rPh>
    <rPh sb="3" eb="6">
      <t>ナカノク</t>
    </rPh>
    <rPh sb="6" eb="8">
      <t>ナカノ</t>
    </rPh>
    <phoneticPr fontId="5"/>
  </si>
  <si>
    <t>奥泉様</t>
    <rPh sb="0" eb="2">
      <t>オクイズミ</t>
    </rPh>
    <rPh sb="2" eb="3">
      <t>サマ</t>
    </rPh>
    <phoneticPr fontId="5"/>
  </si>
  <si>
    <t>利息</t>
    <rPh sb="0" eb="2">
      <t>リソク</t>
    </rPh>
    <phoneticPr fontId="5"/>
  </si>
  <si>
    <t>㈲マイティー</t>
  </si>
  <si>
    <t>請求書あり</t>
    <rPh sb="0" eb="3">
      <t>セイキュウショ</t>
    </rPh>
    <phoneticPr fontId="5"/>
  </si>
  <si>
    <t>121-0832</t>
  </si>
  <si>
    <t>東京都足立区古千谷本町4-7-6WHITEBASE</t>
  </si>
  <si>
    <t>03-5691-0325</t>
  </si>
  <si>
    <t>03-3857-5890</t>
  </si>
  <si>
    <t>115-0056</t>
  </si>
  <si>
    <t>東京都北区西が丘2-6-20</t>
  </si>
  <si>
    <t>03-5948-9152</t>
  </si>
  <si>
    <t>03-5948-9153</t>
  </si>
  <si>
    <t>㈱日本ビジネスリース　現）日立キャピタルＮＢＬ㈱</t>
  </si>
  <si>
    <t>契約書依頼中、NECのPC（再リース発覚）</t>
    <rPh sb="0" eb="2">
      <t>ケイヤク</t>
    </rPh>
    <rPh sb="2" eb="3">
      <t>ショ</t>
    </rPh>
    <rPh sb="3" eb="5">
      <t>イライ</t>
    </rPh>
    <rPh sb="5" eb="6">
      <t>チュウ</t>
    </rPh>
    <rPh sb="14" eb="15">
      <t>サイ</t>
    </rPh>
    <rPh sb="18" eb="20">
      <t>ハッカク</t>
    </rPh>
    <phoneticPr fontId="5"/>
  </si>
  <si>
    <t>ｻｰﾊﾞ</t>
  </si>
  <si>
    <t>菅谷様</t>
    <rPh sb="0" eb="2">
      <t>スガヤ</t>
    </rPh>
    <rPh sb="2" eb="3">
      <t>サマ</t>
    </rPh>
    <phoneticPr fontId="5"/>
  </si>
  <si>
    <t>㈱東光オーエーシステム</t>
  </si>
  <si>
    <t>東京都渋谷区千駄ケ谷4-24-15</t>
  </si>
  <si>
    <t>03-3404-2961</t>
  </si>
  <si>
    <t>03-3404-3840</t>
  </si>
  <si>
    <t>井出美緒様</t>
    <rPh sb="0" eb="2">
      <t>イデ</t>
    </rPh>
    <rPh sb="2" eb="4">
      <t>ミオ</t>
    </rPh>
    <rPh sb="4" eb="5">
      <t>サマ</t>
    </rPh>
    <phoneticPr fontId="5"/>
  </si>
  <si>
    <t>丸安毛糸㈱より債権譲渡</t>
    <rPh sb="0" eb="1">
      <t>マル</t>
    </rPh>
    <rPh sb="1" eb="2">
      <t>ヤス</t>
    </rPh>
    <rPh sb="2" eb="4">
      <t>ケイト</t>
    </rPh>
    <rPh sb="7" eb="9">
      <t>サイケン</t>
    </rPh>
    <rPh sb="9" eb="11">
      <t>ジョウト</t>
    </rPh>
    <phoneticPr fontId="5"/>
  </si>
  <si>
    <t>東京都千代田区神田淡路町二丁目101番地</t>
    <rPh sb="0" eb="3">
      <t>トウキョウト</t>
    </rPh>
    <rPh sb="3" eb="7">
      <t>チヨダク</t>
    </rPh>
    <rPh sb="7" eb="9">
      <t>カンダ</t>
    </rPh>
    <rPh sb="9" eb="12">
      <t>アワジチョウ</t>
    </rPh>
    <rPh sb="12" eb="15">
      <t>ニチョウメ</t>
    </rPh>
    <rPh sb="18" eb="20">
      <t>バンチ</t>
    </rPh>
    <phoneticPr fontId="5"/>
  </si>
  <si>
    <t>債権管理部</t>
    <rPh sb="0" eb="2">
      <t>サイケン</t>
    </rPh>
    <rPh sb="2" eb="4">
      <t>カンリ</t>
    </rPh>
    <rPh sb="4" eb="5">
      <t>ブ</t>
    </rPh>
    <phoneticPr fontId="5"/>
  </si>
  <si>
    <t>㈱パールマネキン</t>
  </si>
  <si>
    <t>明細取り寄せ中</t>
    <rPh sb="0" eb="2">
      <t>メイサイ</t>
    </rPh>
    <rPh sb="2" eb="3">
      <t>ト</t>
    </rPh>
    <rPh sb="4" eb="5">
      <t>ヨ</t>
    </rPh>
    <rPh sb="6" eb="7">
      <t>チュウ</t>
    </rPh>
    <phoneticPr fontId="5"/>
  </si>
  <si>
    <t>岐阜県瑞穂市野田新田4045</t>
    <rPh sb="0" eb="3">
      <t>ギフケン</t>
    </rPh>
    <rPh sb="3" eb="6">
      <t>ミズホシ</t>
    </rPh>
    <rPh sb="6" eb="10">
      <t>ノダシンデン</t>
    </rPh>
    <phoneticPr fontId="5"/>
  </si>
  <si>
    <t>6/1 1,601,305　振込</t>
    <rPh sb="14" eb="16">
      <t>フリコ</t>
    </rPh>
    <phoneticPr fontId="5"/>
  </si>
  <si>
    <t>400-0422</t>
  </si>
  <si>
    <t>山梨県南アルプス市荊沢1118</t>
  </si>
  <si>
    <t>055-282-1071</t>
  </si>
  <si>
    <t>055-282-1209</t>
  </si>
  <si>
    <t>石澤正子</t>
    <rPh sb="0" eb="2">
      <t>イシザワ</t>
    </rPh>
    <rPh sb="2" eb="4">
      <t>マサコ</t>
    </rPh>
    <phoneticPr fontId="5"/>
  </si>
  <si>
    <t>㈱三景</t>
  </si>
  <si>
    <t>135-0062</t>
  </si>
  <si>
    <t>東京都江東区東雲1-7-12</t>
  </si>
  <si>
    <t>大岡伸明</t>
    <rPh sb="0" eb="2">
      <t>オオオカ</t>
    </rPh>
    <rPh sb="2" eb="4">
      <t>ノブアキ</t>
    </rPh>
    <phoneticPr fontId="5"/>
  </si>
  <si>
    <t>東洋紡糸工業㈱</t>
  </si>
  <si>
    <t>大阪府泉北郡忠岡町忠岡東三丁目3番10号</t>
    <rPh sb="0" eb="3">
      <t>オオサカフ</t>
    </rPh>
    <rPh sb="3" eb="6">
      <t>センボクグン</t>
    </rPh>
    <rPh sb="6" eb="9">
      <t>タダオカチョウ</t>
    </rPh>
    <rPh sb="9" eb="11">
      <t>タダオカ</t>
    </rPh>
    <rPh sb="11" eb="12">
      <t>ヒガシ</t>
    </rPh>
    <rPh sb="12" eb="15">
      <t>サンチョウメ</t>
    </rPh>
    <rPh sb="16" eb="17">
      <t>バン</t>
    </rPh>
    <rPh sb="19" eb="20">
      <t>ゴウ</t>
    </rPh>
    <phoneticPr fontId="5"/>
  </si>
  <si>
    <t>青野幹雄</t>
    <rPh sb="0" eb="2">
      <t>アオノ</t>
    </rPh>
    <rPh sb="2" eb="4">
      <t>ミキオ</t>
    </rPh>
    <phoneticPr fontId="5"/>
  </si>
  <si>
    <t>ダ</t>
  </si>
  <si>
    <t>103-8511</t>
  </si>
  <si>
    <t>東京都中央区日本橋小舟町6-6小倉ビル5Ｆ</t>
    <rPh sb="0" eb="3">
      <t>トウキョウト</t>
    </rPh>
    <rPh sb="3" eb="6">
      <t>チュウオウク</t>
    </rPh>
    <rPh sb="6" eb="9">
      <t>ニホンバシ</t>
    </rPh>
    <rPh sb="9" eb="11">
      <t>コフネ</t>
    </rPh>
    <rPh sb="11" eb="12">
      <t>チョウ</t>
    </rPh>
    <rPh sb="15" eb="17">
      <t>オグラ</t>
    </rPh>
    <phoneticPr fontId="5"/>
  </si>
  <si>
    <t>滝山　滋様</t>
    <rPh sb="0" eb="2">
      <t>タキヤマ</t>
    </rPh>
    <rPh sb="3" eb="4">
      <t>シゲル</t>
    </rPh>
    <rPh sb="4" eb="5">
      <t>サマ</t>
    </rPh>
    <phoneticPr fontId="5"/>
  </si>
  <si>
    <t>三井住友トラスト・パナソニックファイナンス㈱</t>
  </si>
  <si>
    <t>契約書依頼中</t>
    <rPh sb="0" eb="2">
      <t>ケイヤク</t>
    </rPh>
    <rPh sb="2" eb="3">
      <t>ショ</t>
    </rPh>
    <rPh sb="3" eb="6">
      <t>イライチュウ</t>
    </rPh>
    <phoneticPr fontId="5"/>
  </si>
  <si>
    <t>複合機</t>
    <rPh sb="0" eb="3">
      <t>フクゴウキ</t>
    </rPh>
    <phoneticPr fontId="5"/>
  </si>
  <si>
    <t>志村様</t>
    <rPh sb="0" eb="2">
      <t>シムラ</t>
    </rPh>
    <rPh sb="2" eb="3">
      <t>サマ</t>
    </rPh>
    <phoneticPr fontId="5"/>
  </si>
  <si>
    <t>オリックス・レンテック㈱</t>
  </si>
  <si>
    <t>141-0001</t>
  </si>
  <si>
    <t>東京都品川区北品川5-5-15　大崎ﾌﾞﾗｲﾄｺｱ6F</t>
    <rPh sb="0" eb="9">
      <t>１４１－０００１</t>
    </rPh>
    <rPh sb="16" eb="18">
      <t>オオサキ</t>
    </rPh>
    <phoneticPr fontId="5"/>
  </si>
  <si>
    <t>加藤和彦様</t>
    <rPh sb="0" eb="2">
      <t>カトウ</t>
    </rPh>
    <rPh sb="2" eb="4">
      <t>カズヒコ</t>
    </rPh>
    <rPh sb="4" eb="5">
      <t>サマ</t>
    </rPh>
    <phoneticPr fontId="5"/>
  </si>
  <si>
    <t>旭ニット工業㈱</t>
  </si>
  <si>
    <t>ア</t>
  </si>
  <si>
    <t>明細あり</t>
    <rPh sb="0" eb="2">
      <t>メイサイ</t>
    </rPh>
    <phoneticPr fontId="5"/>
  </si>
  <si>
    <t>額不明</t>
    <rPh sb="0" eb="3">
      <t>ガクフメイ</t>
    </rPh>
    <phoneticPr fontId="5"/>
  </si>
  <si>
    <t>373-0847</t>
  </si>
  <si>
    <t>群馬県太田市西新町5-16</t>
  </si>
  <si>
    <t>0276-32-0891</t>
  </si>
  <si>
    <t>0276-32-0895</t>
  </si>
  <si>
    <t>鈴木佳子</t>
    <rPh sb="0" eb="2">
      <t>スズキ</t>
    </rPh>
    <rPh sb="2" eb="4">
      <t>ヨシコ</t>
    </rPh>
    <phoneticPr fontId="5"/>
  </si>
  <si>
    <t>㈱ニッセン</t>
  </si>
  <si>
    <t>未収金</t>
    <rPh sb="0" eb="3">
      <t>ミシュウキン</t>
    </rPh>
    <phoneticPr fontId="5"/>
  </si>
  <si>
    <t>差額は消費税分</t>
    <rPh sb="0" eb="2">
      <t>サガク</t>
    </rPh>
    <rPh sb="3" eb="6">
      <t>ショウヒゼイ</t>
    </rPh>
    <rPh sb="6" eb="7">
      <t>ブン</t>
    </rPh>
    <phoneticPr fontId="5"/>
  </si>
  <si>
    <t>京都市南区西九条院町26番地</t>
    <rPh sb="0" eb="3">
      <t>キョウトシ</t>
    </rPh>
    <rPh sb="3" eb="5">
      <t>ミナミク</t>
    </rPh>
    <rPh sb="5" eb="6">
      <t>ニシ</t>
    </rPh>
    <rPh sb="6" eb="8">
      <t>クジョウ</t>
    </rPh>
    <rPh sb="8" eb="9">
      <t>イン</t>
    </rPh>
    <rPh sb="9" eb="10">
      <t>チョウ</t>
    </rPh>
    <rPh sb="12" eb="14">
      <t>バンチ</t>
    </rPh>
    <phoneticPr fontId="5"/>
  </si>
  <si>
    <t>吉田正弘</t>
    <rPh sb="0" eb="2">
      <t>ヨシダ</t>
    </rPh>
    <rPh sb="2" eb="4">
      <t>マサヒロ</t>
    </rPh>
    <phoneticPr fontId="5"/>
  </si>
  <si>
    <t>三井住友カード株式会社</t>
    <rPh sb="0" eb="2">
      <t>ミツイ</t>
    </rPh>
    <rPh sb="2" eb="4">
      <t>スミトモ</t>
    </rPh>
    <rPh sb="7" eb="11">
      <t>カブシキガイシャ</t>
    </rPh>
    <phoneticPr fontId="5"/>
  </si>
  <si>
    <t>6/14郵送</t>
    <rPh sb="4" eb="6">
      <t>ユウソウ</t>
    </rPh>
    <phoneticPr fontId="5"/>
  </si>
  <si>
    <t>立替金</t>
    <rPh sb="0" eb="3">
      <t>タテカエキン</t>
    </rPh>
    <phoneticPr fontId="5"/>
  </si>
  <si>
    <t>東京都中野区中野四丁目5番15号</t>
    <rPh sb="0" eb="3">
      <t>トウキョウト</t>
    </rPh>
    <rPh sb="3" eb="6">
      <t>ナカノク</t>
    </rPh>
    <rPh sb="6" eb="8">
      <t>ナカノ</t>
    </rPh>
    <rPh sb="8" eb="11">
      <t>ヨンチョウメ</t>
    </rPh>
    <rPh sb="12" eb="13">
      <t>バン</t>
    </rPh>
    <rPh sb="15" eb="16">
      <t>ゴウ</t>
    </rPh>
    <phoneticPr fontId="5"/>
  </si>
  <si>
    <t>藤代</t>
    <rPh sb="0" eb="2">
      <t>フジシロ</t>
    </rPh>
    <phoneticPr fontId="5"/>
  </si>
  <si>
    <t>2016/6/13以降判明した債権者</t>
    <rPh sb="9" eb="11">
      <t>イコウ</t>
    </rPh>
    <rPh sb="11" eb="13">
      <t>ハンメイ</t>
    </rPh>
    <rPh sb="15" eb="18">
      <t>サイケンシャ</t>
    </rPh>
    <phoneticPr fontId="5"/>
  </si>
  <si>
    <t>6/24明細受領</t>
    <rPh sb="4" eb="6">
      <t>メイサイ</t>
    </rPh>
    <rPh sb="6" eb="8">
      <t>ジュリョウ</t>
    </rPh>
    <phoneticPr fontId="5"/>
  </si>
  <si>
    <t>群馬県太田市末広町560-7</t>
    <rPh sb="0" eb="9">
      <t>３７３－０８６２</t>
    </rPh>
    <phoneticPr fontId="5"/>
  </si>
  <si>
    <t>0276-60-0272</t>
  </si>
  <si>
    <t>0276-60-0273</t>
  </si>
  <si>
    <t>㈱セディナ　ソリューション営業部</t>
    <rPh sb="13" eb="15">
      <t>エイギョウ</t>
    </rPh>
    <rPh sb="15" eb="16">
      <t>ブ</t>
    </rPh>
    <phoneticPr fontId="5"/>
  </si>
  <si>
    <t>㈱OCSより債権譲渡</t>
    <rPh sb="6" eb="8">
      <t>サイケン</t>
    </rPh>
    <rPh sb="8" eb="10">
      <t>ジョウト</t>
    </rPh>
    <phoneticPr fontId="5"/>
  </si>
  <si>
    <t>譲受債権</t>
    <rPh sb="0" eb="2">
      <t>ユズリウケ</t>
    </rPh>
    <rPh sb="2" eb="4">
      <t>サイケン</t>
    </rPh>
    <phoneticPr fontId="5"/>
  </si>
  <si>
    <t>108-8117</t>
  </si>
  <si>
    <t>東京都港区港南2-16-4　品川ｸﾞﾗﾝﾄﾞｾﾝﾄﾗﾙﾀﾜｰ</t>
    <rPh sb="0" eb="3">
      <t>トウキョウト</t>
    </rPh>
    <rPh sb="3" eb="5">
      <t>ミナトク</t>
    </rPh>
    <rPh sb="5" eb="7">
      <t>コウナン</t>
    </rPh>
    <rPh sb="14" eb="16">
      <t>シナガワ</t>
    </rPh>
    <phoneticPr fontId="5"/>
  </si>
  <si>
    <t>03-4334-6415</t>
  </si>
  <si>
    <t>宮澤</t>
    <rPh sb="0" eb="2">
      <t>ミヤザワ</t>
    </rPh>
    <phoneticPr fontId="5"/>
  </si>
  <si>
    <t>近鉄配送サービス㈱</t>
  </si>
  <si>
    <t>581-0054</t>
  </si>
  <si>
    <t>大阪府八尾市南亀井町5-2-28　近鉄流通ｾﾝﾀｰ</t>
    <rPh sb="0" eb="10">
      <t>５８１－００５４</t>
    </rPh>
    <rPh sb="17" eb="19">
      <t>キンテツ</t>
    </rPh>
    <rPh sb="19" eb="21">
      <t>リュウツウ</t>
    </rPh>
    <phoneticPr fontId="5"/>
  </si>
  <si>
    <t>072-922-6300</t>
  </si>
  <si>
    <t>経理課　新保恭平</t>
    <rPh sb="0" eb="3">
      <t>ケイリカ</t>
    </rPh>
    <rPh sb="4" eb="6">
      <t>シンボ</t>
    </rPh>
    <rPh sb="6" eb="8">
      <t>キョウヘイ</t>
    </rPh>
    <phoneticPr fontId="5"/>
  </si>
  <si>
    <t>アシストＫ</t>
  </si>
  <si>
    <t>373-0011</t>
  </si>
  <si>
    <t>群馬県太田市只上町4117-12</t>
  </si>
  <si>
    <t>0276-37-6047</t>
  </si>
  <si>
    <t>0276-37-6045</t>
  </si>
  <si>
    <t>片岡</t>
    <rPh sb="0" eb="2">
      <t>カタオカ</t>
    </rPh>
    <phoneticPr fontId="5"/>
  </si>
  <si>
    <t>東京納品代行㈱</t>
  </si>
  <si>
    <t>東京都江東区潮見２丁目８番１０号</t>
    <rPh sb="0" eb="3">
      <t>トウキョウト</t>
    </rPh>
    <rPh sb="3" eb="6">
      <t>コウトウク</t>
    </rPh>
    <rPh sb="6" eb="8">
      <t>シオミ</t>
    </rPh>
    <rPh sb="9" eb="11">
      <t>チョウメ</t>
    </rPh>
    <rPh sb="12" eb="13">
      <t>バン</t>
    </rPh>
    <rPh sb="15" eb="16">
      <t>ゴウ</t>
    </rPh>
    <phoneticPr fontId="5"/>
  </si>
  <si>
    <t>管理課　山形ゆき子</t>
    <rPh sb="0" eb="2">
      <t>カンリ</t>
    </rPh>
    <rPh sb="2" eb="3">
      <t>カ</t>
    </rPh>
    <rPh sb="4" eb="6">
      <t>ヤマガタ</t>
    </rPh>
    <rPh sb="8" eb="9">
      <t>コ</t>
    </rPh>
    <phoneticPr fontId="5"/>
  </si>
  <si>
    <t>　</t>
  </si>
  <si>
    <t>渋谷区千駄ヶ谷3-18-7</t>
    <rPh sb="0" eb="3">
      <t>シブヤク</t>
    </rPh>
    <rPh sb="3" eb="7">
      <t>センダガヤ</t>
    </rPh>
    <phoneticPr fontId="5"/>
  </si>
  <si>
    <t>03-3470-3775</t>
  </si>
  <si>
    <t>03-3470-3286</t>
  </si>
  <si>
    <t>岡本和子</t>
    <rPh sb="0" eb="2">
      <t>オカモト</t>
    </rPh>
    <rPh sb="2" eb="4">
      <t>カズコ</t>
    </rPh>
    <phoneticPr fontId="5"/>
  </si>
  <si>
    <t>手形金</t>
    <rPh sb="0" eb="2">
      <t>テガタ</t>
    </rPh>
    <rPh sb="2" eb="3">
      <t>キン</t>
    </rPh>
    <phoneticPr fontId="5"/>
  </si>
  <si>
    <t>東京電力エナジーパートナー株式会社</t>
    <rPh sb="0" eb="2">
      <t>トウキョウ</t>
    </rPh>
    <rPh sb="2" eb="4">
      <t>デンリョク</t>
    </rPh>
    <rPh sb="13" eb="17">
      <t>カブシキガイシャ</t>
    </rPh>
    <phoneticPr fontId="5"/>
  </si>
  <si>
    <t>料金業務第一グループ</t>
    <rPh sb="0" eb="2">
      <t>リョウキン</t>
    </rPh>
    <rPh sb="2" eb="4">
      <t>ギョウム</t>
    </rPh>
    <rPh sb="4" eb="6">
      <t>ダイイチ</t>
    </rPh>
    <phoneticPr fontId="5"/>
  </si>
  <si>
    <t>東京都新宿区新宿5-4-9　5階</t>
    <rPh sb="0" eb="3">
      <t>トウキョウト</t>
    </rPh>
    <rPh sb="3" eb="6">
      <t>シンジュクク</t>
    </rPh>
    <rPh sb="6" eb="8">
      <t>シンジュク</t>
    </rPh>
    <rPh sb="15" eb="16">
      <t>カイ</t>
    </rPh>
    <phoneticPr fontId="5"/>
  </si>
  <si>
    <t>青柳美雪</t>
    <rPh sb="0" eb="2">
      <t>アオヤギ</t>
    </rPh>
    <rPh sb="2" eb="4">
      <t>ミユキ</t>
    </rPh>
    <phoneticPr fontId="5"/>
  </si>
  <si>
    <t>㈱ワールドプロダクションパートナーズ</t>
  </si>
  <si>
    <t>ワ</t>
  </si>
  <si>
    <t>東京都中央区晴海1/8-10　トリトンスクエアX棟7F</t>
    <rPh sb="0" eb="3">
      <t>トウキョウト</t>
    </rPh>
    <rPh sb="3" eb="5">
      <t>チュウオウ</t>
    </rPh>
    <rPh sb="5" eb="6">
      <t>ク</t>
    </rPh>
    <rPh sb="6" eb="8">
      <t>ハルミ</t>
    </rPh>
    <rPh sb="24" eb="25">
      <t>トウ</t>
    </rPh>
    <phoneticPr fontId="5"/>
  </si>
  <si>
    <t>江本</t>
    <rPh sb="0" eb="2">
      <t>エモト</t>
    </rPh>
    <phoneticPr fontId="5"/>
  </si>
  <si>
    <t>Ｉｄｉｏｍ</t>
  </si>
  <si>
    <t>イ</t>
  </si>
  <si>
    <t>103-0013</t>
  </si>
  <si>
    <t>東京都中央区日本橋人形町3-13-2-4Ｆ</t>
  </si>
  <si>
    <t>03-6206-2801</t>
  </si>
  <si>
    <t>03-6206-2832</t>
  </si>
  <si>
    <t>㈲青山スタジオ</t>
  </si>
  <si>
    <t>東京都渋谷区神宮前3-3-9</t>
    <rPh sb="0" eb="9">
      <t>１５０－０００１</t>
    </rPh>
    <phoneticPr fontId="5"/>
  </si>
  <si>
    <t>03-3404-8221</t>
  </si>
  <si>
    <t>03-3404-8223</t>
  </si>
  <si>
    <t>㈱日本リバース</t>
  </si>
  <si>
    <t>大阪府大阪市北区梅田1丁目1番3-200号</t>
    <rPh sb="0" eb="3">
      <t>オオサカフ</t>
    </rPh>
    <rPh sb="3" eb="6">
      <t>オオサカシ</t>
    </rPh>
    <rPh sb="6" eb="8">
      <t>キタク</t>
    </rPh>
    <rPh sb="8" eb="10">
      <t>ウメダ</t>
    </rPh>
    <rPh sb="11" eb="13">
      <t>チョウメ</t>
    </rPh>
    <rPh sb="14" eb="15">
      <t>バン</t>
    </rPh>
    <rPh sb="20" eb="21">
      <t>ゴウ</t>
    </rPh>
    <phoneticPr fontId="5"/>
  </si>
  <si>
    <t>東京吉岡㈱</t>
  </si>
  <si>
    <t>111-0053</t>
  </si>
  <si>
    <t>東京都台東区浅草橋5-10-2</t>
  </si>
  <si>
    <t>末広敏久</t>
    <rPh sb="0" eb="2">
      <t>スエヒロ</t>
    </rPh>
    <rPh sb="2" eb="4">
      <t>トシヒサ</t>
    </rPh>
    <phoneticPr fontId="5"/>
  </si>
  <si>
    <t>みずほ銀行　青山第一部　渉外３課</t>
  </si>
  <si>
    <t>証書貸付債権</t>
    <rPh sb="0" eb="2">
      <t>ショウショ</t>
    </rPh>
    <rPh sb="2" eb="4">
      <t>カシツケ</t>
    </rPh>
    <rPh sb="4" eb="6">
      <t>サイケン</t>
    </rPh>
    <phoneticPr fontId="5"/>
  </si>
  <si>
    <t>107-0061</t>
  </si>
  <si>
    <t>東京都港区北青山3-6-12</t>
  </si>
  <si>
    <t>03-3407-6421</t>
  </si>
  <si>
    <t>03-3407-6034</t>
  </si>
  <si>
    <t>西村一利様</t>
    <rPh sb="0" eb="2">
      <t>ニシムラ</t>
    </rPh>
    <rPh sb="2" eb="4">
      <t>カズトシ</t>
    </rPh>
    <rPh sb="4" eb="5">
      <t>サマ</t>
    </rPh>
    <phoneticPr fontId="5"/>
  </si>
  <si>
    <t>未収手数料</t>
    <rPh sb="0" eb="2">
      <t>ミシュウ</t>
    </rPh>
    <rPh sb="2" eb="5">
      <t>テスウリョウ</t>
    </rPh>
    <phoneticPr fontId="5"/>
  </si>
  <si>
    <t>㈱日本政策金融公庫　中小企業事業本部</t>
  </si>
  <si>
    <t>契約書依頼中</t>
    <rPh sb="0" eb="3">
      <t>ケイヤクショ</t>
    </rPh>
    <rPh sb="3" eb="6">
      <t>イライチュウ</t>
    </rPh>
    <phoneticPr fontId="5"/>
  </si>
  <si>
    <t>100-0004</t>
  </si>
  <si>
    <t>東京都千代田区大手町1-9-4　大手町ﾌｨﾅﾝｼｬﾙｼﾃｨﾉｰｽﾀﾜｰ3階</t>
    <rPh sb="0" eb="3">
      <t>トウキョウト</t>
    </rPh>
    <rPh sb="3" eb="7">
      <t>チヨダク</t>
    </rPh>
    <rPh sb="7" eb="10">
      <t>オオテマチ</t>
    </rPh>
    <phoneticPr fontId="17"/>
  </si>
  <si>
    <t>03-3270-1765</t>
  </si>
  <si>
    <t>03-3279-5438</t>
  </si>
  <si>
    <t>中村靖夫様</t>
    <rPh sb="0" eb="2">
      <t>ナカムラ</t>
    </rPh>
    <rPh sb="2" eb="4">
      <t>ヤスオ</t>
    </rPh>
    <rPh sb="4" eb="5">
      <t>サマ</t>
    </rPh>
    <phoneticPr fontId="5"/>
  </si>
  <si>
    <t>約定利息金</t>
    <rPh sb="0" eb="2">
      <t>ヤクジョウ</t>
    </rPh>
    <rPh sb="2" eb="4">
      <t>リソク</t>
    </rPh>
    <rPh sb="4" eb="5">
      <t>キン</t>
    </rPh>
    <phoneticPr fontId="5"/>
  </si>
  <si>
    <t>㈱ｳｨｽﾞ</t>
  </si>
  <si>
    <t>6/20郵送</t>
    <rPh sb="4" eb="6">
      <t>ユウソウ</t>
    </rPh>
    <phoneticPr fontId="5"/>
  </si>
  <si>
    <t>合計欄未記入のため、了承を得て記載済み</t>
    <rPh sb="0" eb="2">
      <t>ゴウケイ</t>
    </rPh>
    <rPh sb="2" eb="3">
      <t>ラン</t>
    </rPh>
    <rPh sb="3" eb="6">
      <t>ミキニュウ</t>
    </rPh>
    <rPh sb="10" eb="12">
      <t>リョウショウ</t>
    </rPh>
    <rPh sb="13" eb="14">
      <t>エ</t>
    </rPh>
    <rPh sb="15" eb="17">
      <t>キサイ</t>
    </rPh>
    <rPh sb="17" eb="18">
      <t>ズ</t>
    </rPh>
    <phoneticPr fontId="5"/>
  </si>
  <si>
    <t>東京都墨田区千歳3-12-6　4F</t>
    <rPh sb="0" eb="8">
      <t>１３０－００２５</t>
    </rPh>
    <phoneticPr fontId="5"/>
  </si>
  <si>
    <t>開田孝策様</t>
    <rPh sb="0" eb="1">
      <t>ヒラ</t>
    </rPh>
    <rPh sb="1" eb="2">
      <t>タ</t>
    </rPh>
    <rPh sb="2" eb="4">
      <t>タカシサク</t>
    </rPh>
    <rPh sb="4" eb="5">
      <t>サマ</t>
    </rPh>
    <phoneticPr fontId="5"/>
  </si>
  <si>
    <t>ジ</t>
  </si>
  <si>
    <t>110-0015</t>
  </si>
  <si>
    <t>東京都台東区東上野6-24-8二見ビル2Ｆ</t>
    <rPh sb="0" eb="3">
      <t>トウキョウト</t>
    </rPh>
    <rPh sb="3" eb="6">
      <t>タイトウク</t>
    </rPh>
    <rPh sb="6" eb="7">
      <t>ヒガシ</t>
    </rPh>
    <rPh sb="7" eb="9">
      <t>ウエノ</t>
    </rPh>
    <rPh sb="15" eb="16">
      <t>ニ</t>
    </rPh>
    <rPh sb="16" eb="17">
      <t>ミ</t>
    </rPh>
    <phoneticPr fontId="5"/>
  </si>
  <si>
    <t>03-5246-4823</t>
  </si>
  <si>
    <t>03-5246-4824</t>
  </si>
  <si>
    <t>㈱ネットワークジャパン</t>
  </si>
  <si>
    <t>ネ</t>
  </si>
  <si>
    <t>150-0022</t>
  </si>
  <si>
    <t>東京都渋谷区恵比寿南3-9-11-302</t>
    <rPh sb="0" eb="10">
      <t>１５０－００２２</t>
    </rPh>
    <phoneticPr fontId="5"/>
  </si>
  <si>
    <t>03-5704-6181</t>
  </si>
  <si>
    <t>03-5704-6182</t>
  </si>
  <si>
    <t>中村千矢様</t>
    <rPh sb="0" eb="2">
      <t>ナカムラ</t>
    </rPh>
    <rPh sb="2" eb="3">
      <t>セン</t>
    </rPh>
    <rPh sb="3" eb="4">
      <t>ヤ</t>
    </rPh>
    <rPh sb="4" eb="5">
      <t>サマ</t>
    </rPh>
    <phoneticPr fontId="5"/>
  </si>
  <si>
    <t>株式会社OCS</t>
    <rPh sb="0" eb="4">
      <t>カブシキガイシャ</t>
    </rPh>
    <phoneticPr fontId="5"/>
  </si>
  <si>
    <t>6/15郵送</t>
    <rPh sb="4" eb="6">
      <t>ユウソウ</t>
    </rPh>
    <phoneticPr fontId="5"/>
  </si>
  <si>
    <t>請求書依頼中</t>
    <rPh sb="0" eb="3">
      <t>セイキュウショ</t>
    </rPh>
    <rPh sb="3" eb="6">
      <t>イライチュウ</t>
    </rPh>
    <phoneticPr fontId="5"/>
  </si>
  <si>
    <t>石井　学様</t>
    <rPh sb="0" eb="2">
      <t>イシイ</t>
    </rPh>
    <rPh sb="3" eb="4">
      <t>ガク</t>
    </rPh>
    <rPh sb="4" eb="5">
      <t>サマ</t>
    </rPh>
    <phoneticPr fontId="5"/>
  </si>
  <si>
    <t>東京都港区芝浦2-9-13</t>
    <rPh sb="0" eb="3">
      <t>トウキョウト</t>
    </rPh>
    <rPh sb="3" eb="5">
      <t>ミナトク</t>
    </rPh>
    <rPh sb="5" eb="7">
      <t>シバウラ</t>
    </rPh>
    <phoneticPr fontId="5"/>
  </si>
  <si>
    <t>石井学様</t>
    <rPh sb="0" eb="2">
      <t>イシイ</t>
    </rPh>
    <rPh sb="2" eb="3">
      <t>マナブ</t>
    </rPh>
    <rPh sb="3" eb="4">
      <t>サマ</t>
    </rPh>
    <phoneticPr fontId="5"/>
  </si>
  <si>
    <t>2016/6/15以降判明した債権者</t>
    <rPh sb="9" eb="11">
      <t>イコウ</t>
    </rPh>
    <rPh sb="11" eb="13">
      <t>ハンメイ</t>
    </rPh>
    <rPh sb="15" eb="18">
      <t>サイケンシャ</t>
    </rPh>
    <phoneticPr fontId="5"/>
  </si>
  <si>
    <t>㈲加東ニットプレス</t>
  </si>
  <si>
    <t>130-0002</t>
  </si>
  <si>
    <t>東京都墨田区業平1-5-8</t>
  </si>
  <si>
    <t>03-5637-9888</t>
  </si>
  <si>
    <t>03-3829-9601</t>
  </si>
  <si>
    <t>サス㈱</t>
  </si>
  <si>
    <t>6/1 61,236　振込</t>
    <rPh sb="11" eb="13">
      <t>フリコ</t>
    </rPh>
    <phoneticPr fontId="5"/>
  </si>
  <si>
    <t>550-0004</t>
  </si>
  <si>
    <t>大阪府大阪市西区靭本町1-5-15　第二富士ビル2F</t>
    <rPh sb="0" eb="3">
      <t>オオサカフ</t>
    </rPh>
    <rPh sb="3" eb="6">
      <t>オオサカシ</t>
    </rPh>
    <rPh sb="6" eb="8">
      <t>ニシク</t>
    </rPh>
    <rPh sb="8" eb="10">
      <t>ウツボホン</t>
    </rPh>
    <rPh sb="10" eb="11">
      <t>チョウ</t>
    </rPh>
    <rPh sb="18" eb="20">
      <t>ダイニ</t>
    </rPh>
    <rPh sb="20" eb="22">
      <t>フジ</t>
    </rPh>
    <phoneticPr fontId="5"/>
  </si>
  <si>
    <t>06-4256-6390</t>
  </si>
  <si>
    <t>06-4256-6396</t>
  </si>
  <si>
    <t>外海真紀</t>
    <rPh sb="0" eb="2">
      <t>ソトウミ</t>
    </rPh>
    <rPh sb="2" eb="4">
      <t>マキ</t>
    </rPh>
    <phoneticPr fontId="5"/>
  </si>
  <si>
    <t>第一ニットマーケティング㈱</t>
  </si>
  <si>
    <t>954-0082</t>
  </si>
  <si>
    <t>新潟県見附市柳橋町270-1</t>
  </si>
  <si>
    <t>0258-66-4513</t>
  </si>
  <si>
    <t>0258-66-4516</t>
  </si>
  <si>
    <t>吉田貴秋</t>
    <rPh sb="0" eb="2">
      <t>ヨシダ</t>
    </rPh>
    <rPh sb="2" eb="4">
      <t>タカアキ</t>
    </rPh>
    <phoneticPr fontId="5"/>
  </si>
  <si>
    <t>㈱アプラス</t>
  </si>
  <si>
    <t>保証委託契約</t>
    <rPh sb="0" eb="2">
      <t>ホショウ</t>
    </rPh>
    <rPh sb="2" eb="4">
      <t>イタク</t>
    </rPh>
    <rPh sb="4" eb="6">
      <t>ケイヤク</t>
    </rPh>
    <phoneticPr fontId="5"/>
  </si>
  <si>
    <t>564-0051</t>
  </si>
  <si>
    <t>大阪府吹田市豊津町9-1　パシフィックマークス江坂9階</t>
    <rPh sb="0" eb="3">
      <t>オオサカフ</t>
    </rPh>
    <rPh sb="3" eb="6">
      <t>スイタシ</t>
    </rPh>
    <rPh sb="6" eb="9">
      <t>トヨツチョウ</t>
    </rPh>
    <rPh sb="23" eb="25">
      <t>エサカ</t>
    </rPh>
    <rPh sb="26" eb="27">
      <t>カイ</t>
    </rPh>
    <phoneticPr fontId="5"/>
  </si>
  <si>
    <t>吉里</t>
    <rPh sb="0" eb="2">
      <t>ヨシサト</t>
    </rPh>
    <phoneticPr fontId="5"/>
  </si>
  <si>
    <t>高木航（タカギワタル）</t>
  </si>
  <si>
    <t>裁判所用未着</t>
    <rPh sb="0" eb="3">
      <t>サイバンショ</t>
    </rPh>
    <rPh sb="3" eb="4">
      <t>ヨウ</t>
    </rPh>
    <rPh sb="4" eb="6">
      <t>ミチャク</t>
    </rPh>
    <phoneticPr fontId="5"/>
  </si>
  <si>
    <t>153-0051</t>
  </si>
  <si>
    <t>東京都目黒区上目黒4-29-18　林檎館206</t>
    <rPh sb="0" eb="3">
      <t>トウキョウト</t>
    </rPh>
    <rPh sb="3" eb="6">
      <t>メグロク</t>
    </rPh>
    <rPh sb="6" eb="7">
      <t>ウエ</t>
    </rPh>
    <rPh sb="7" eb="9">
      <t>メグロ</t>
    </rPh>
    <rPh sb="17" eb="19">
      <t>リンゴ</t>
    </rPh>
    <rPh sb="19" eb="20">
      <t>カン</t>
    </rPh>
    <phoneticPr fontId="5"/>
  </si>
  <si>
    <t>090-2779-5126</t>
  </si>
  <si>
    <t>（財）メンケン品質検査協会</t>
  </si>
  <si>
    <t>メ</t>
  </si>
  <si>
    <t>170-0003</t>
  </si>
  <si>
    <t>東京都豊島区駒込1-10-5</t>
  </si>
  <si>
    <t>03-3943-3170</t>
  </si>
  <si>
    <t>岸本育夫様</t>
    <rPh sb="0" eb="2">
      <t>キシモト</t>
    </rPh>
    <rPh sb="2" eb="4">
      <t>イクオ</t>
    </rPh>
    <rPh sb="4" eb="5">
      <t>サマ</t>
    </rPh>
    <phoneticPr fontId="5"/>
  </si>
  <si>
    <t>㈱山崎文栄堂</t>
  </si>
  <si>
    <t>東京都渋谷区渋谷4-5-5</t>
    <rPh sb="0" eb="3">
      <t>トウキョウト</t>
    </rPh>
    <rPh sb="3" eb="6">
      <t>シブヤク</t>
    </rPh>
    <rPh sb="6" eb="8">
      <t>シブヤ</t>
    </rPh>
    <phoneticPr fontId="5"/>
  </si>
  <si>
    <t>03-5464-7110</t>
  </si>
  <si>
    <t>03-5464-7157</t>
  </si>
  <si>
    <t>古谷愛様</t>
    <rPh sb="0" eb="2">
      <t>フルヤ</t>
    </rPh>
    <rPh sb="2" eb="3">
      <t>アイ</t>
    </rPh>
    <rPh sb="3" eb="4">
      <t>サマ</t>
    </rPh>
    <phoneticPr fontId="5"/>
  </si>
  <si>
    <t>㈱信用交換所東京本社</t>
    <rPh sb="6" eb="8">
      <t>トウキョウ</t>
    </rPh>
    <rPh sb="8" eb="10">
      <t>ホンシャ</t>
    </rPh>
    <phoneticPr fontId="5"/>
  </si>
  <si>
    <t>調査料金</t>
    <rPh sb="0" eb="2">
      <t>チョウサ</t>
    </rPh>
    <rPh sb="2" eb="4">
      <t>リョウキン</t>
    </rPh>
    <phoneticPr fontId="5"/>
  </si>
  <si>
    <t>103-0023</t>
  </si>
  <si>
    <t>東京都中央区日本橋本町2-6-3</t>
    <rPh sb="0" eb="11">
      <t>１０３－００２３</t>
    </rPh>
    <phoneticPr fontId="5"/>
  </si>
  <si>
    <t>島田卓様</t>
    <rPh sb="0" eb="2">
      <t>シマダ</t>
    </rPh>
    <rPh sb="2" eb="3">
      <t>タク</t>
    </rPh>
    <rPh sb="3" eb="4">
      <t>サマ</t>
    </rPh>
    <phoneticPr fontId="5"/>
  </si>
  <si>
    <t>409-3611</t>
  </si>
  <si>
    <r>
      <t>山梨県西八代郡</t>
    </r>
    <r>
      <rPr>
        <sz val="11"/>
        <color indexed="10"/>
        <rFont val="ＭＳ Ｐゴシック"/>
        <family val="3"/>
        <charset val="128"/>
      </rPr>
      <t>市川</t>
    </r>
    <r>
      <rPr>
        <sz val="10"/>
        <rFont val="Arial"/>
        <family val="2"/>
      </rPr>
      <t>三</t>
    </r>
    <r>
      <rPr>
        <sz val="11"/>
        <color indexed="10"/>
        <rFont val="ＭＳ Ｐゴシック"/>
        <family val="3"/>
        <charset val="128"/>
      </rPr>
      <t>郷</t>
    </r>
    <r>
      <rPr>
        <sz val="10"/>
        <rFont val="Arial"/>
        <family val="2"/>
      </rPr>
      <t>町大塚1063</t>
    </r>
    <rPh sb="0" eb="3">
      <t>ヤマナシケン</t>
    </rPh>
    <rPh sb="3" eb="7">
      <t>ニシヤツシログン</t>
    </rPh>
    <rPh sb="7" eb="12">
      <t>イチカワミサトチョウ</t>
    </rPh>
    <rPh sb="12" eb="14">
      <t>オオツカ</t>
    </rPh>
    <phoneticPr fontId="5"/>
  </si>
  <si>
    <t>055-272-2587</t>
  </si>
  <si>
    <t>055-272-2546</t>
  </si>
  <si>
    <t>安藤仁志様</t>
    <rPh sb="0" eb="2">
      <t>アンドウ</t>
    </rPh>
    <rPh sb="2" eb="4">
      <t>ヒトシ</t>
    </rPh>
    <rPh sb="4" eb="5">
      <t>サマ</t>
    </rPh>
    <phoneticPr fontId="5"/>
  </si>
  <si>
    <t>㈱八千代銀行　原宿支店</t>
  </si>
  <si>
    <t>東京都渋谷区神宮前1-11-11</t>
  </si>
  <si>
    <t>03-3403-7371</t>
  </si>
  <si>
    <t>03-3403-7308</t>
  </si>
  <si>
    <t>原宿支店　　　　石倉　大史</t>
    <rPh sb="0" eb="2">
      <t>ハラジュク</t>
    </rPh>
    <rPh sb="2" eb="4">
      <t>シテン</t>
    </rPh>
    <rPh sb="8" eb="10">
      <t>イシクラ</t>
    </rPh>
    <rPh sb="11" eb="12">
      <t>ダイ</t>
    </rPh>
    <rPh sb="12" eb="13">
      <t>シ</t>
    </rPh>
    <phoneticPr fontId="5"/>
  </si>
  <si>
    <t>遅延損害金</t>
    <rPh sb="0" eb="2">
      <t>チエン</t>
    </rPh>
    <rPh sb="2" eb="5">
      <t>ソンガイキン</t>
    </rPh>
    <phoneticPr fontId="5"/>
  </si>
  <si>
    <t>㈱埼玉りそな銀行　さいたま営業部　営業第四部</t>
  </si>
  <si>
    <t>330-0061</t>
  </si>
  <si>
    <t>埼玉県さいたま市浦和区常盤7-4-1</t>
  </si>
  <si>
    <t>048-835-1587</t>
  </si>
  <si>
    <t>048-825-6840</t>
  </si>
  <si>
    <t>三嶋健一郎</t>
    <rPh sb="0" eb="2">
      <t>ミシマ</t>
    </rPh>
    <rPh sb="2" eb="5">
      <t>ケンイチロウ</t>
    </rPh>
    <phoneticPr fontId="5"/>
  </si>
  <si>
    <t>手数料</t>
    <rPh sb="0" eb="3">
      <t>テスウリョウ</t>
    </rPh>
    <phoneticPr fontId="5"/>
  </si>
  <si>
    <t>991-0041</t>
  </si>
  <si>
    <t>山形県寒河江市大字米沢富沢578-2</t>
    <rPh sb="0" eb="3">
      <t>ヤマガタケン</t>
    </rPh>
    <rPh sb="3" eb="7">
      <t>サガエシ</t>
    </rPh>
    <rPh sb="7" eb="9">
      <t>オオアザ</t>
    </rPh>
    <rPh sb="9" eb="11">
      <t>ヨネザワ</t>
    </rPh>
    <rPh sb="11" eb="13">
      <t>トミザワ</t>
    </rPh>
    <phoneticPr fontId="5"/>
  </si>
  <si>
    <t>0237-87-2011</t>
  </si>
  <si>
    <t>0237-86-7094</t>
  </si>
  <si>
    <t>佐藤千代子様</t>
    <rPh sb="0" eb="2">
      <t>サトウ</t>
    </rPh>
    <rPh sb="2" eb="5">
      <t>チヨコ</t>
    </rPh>
    <rPh sb="5" eb="6">
      <t>サマ</t>
    </rPh>
    <phoneticPr fontId="5"/>
  </si>
  <si>
    <t>日立ソリューションズ・サービス</t>
  </si>
  <si>
    <t>7/4提出済とのだが、事務所には届いていないので、再発送することに</t>
    <rPh sb="3" eb="5">
      <t>テイシュツ</t>
    </rPh>
    <rPh sb="5" eb="6">
      <t>スミ</t>
    </rPh>
    <rPh sb="11" eb="13">
      <t>ジム</t>
    </rPh>
    <rPh sb="13" eb="14">
      <t>ショ</t>
    </rPh>
    <rPh sb="16" eb="17">
      <t>トド</t>
    </rPh>
    <rPh sb="25" eb="28">
      <t>サイハッソウ</t>
    </rPh>
    <phoneticPr fontId="5"/>
  </si>
  <si>
    <t>140-0002</t>
  </si>
  <si>
    <t>東京都品川区東品川4-12-6</t>
    <rPh sb="0" eb="9">
      <t>１４０－０００２</t>
    </rPh>
    <phoneticPr fontId="5"/>
  </si>
  <si>
    <t>03-5796-2610</t>
  </si>
  <si>
    <t>03-3472-8802</t>
  </si>
  <si>
    <t>富樫</t>
    <rPh sb="0" eb="2">
      <t>トガシ</t>
    </rPh>
    <phoneticPr fontId="5"/>
  </si>
  <si>
    <t>大阪府大阪市淀川区西中島5-9-8ジェーピーエヌ債権回収㈱</t>
    <rPh sb="0" eb="3">
      <t>オオサカフ</t>
    </rPh>
    <rPh sb="3" eb="6">
      <t>オオサカシ</t>
    </rPh>
    <rPh sb="6" eb="8">
      <t>ヨドガワ</t>
    </rPh>
    <rPh sb="8" eb="9">
      <t>ク</t>
    </rPh>
    <rPh sb="9" eb="12">
      <t>ニシナカジマ</t>
    </rPh>
    <rPh sb="24" eb="26">
      <t>サイケン</t>
    </rPh>
    <rPh sb="26" eb="28">
      <t>カイシュウ</t>
    </rPh>
    <phoneticPr fontId="5"/>
  </si>
  <si>
    <t>㈱クレディセゾン　　リース＆レンタル部（セゾンリース）</t>
  </si>
  <si>
    <t>㈲坂本ニット</t>
  </si>
  <si>
    <t>326-0836</t>
  </si>
  <si>
    <t>栃木県足利市南大町2-6</t>
    <rPh sb="0" eb="9">
      <t>３２６－０８３６</t>
    </rPh>
    <phoneticPr fontId="5"/>
  </si>
  <si>
    <t>0284-71-5340</t>
  </si>
  <si>
    <t>0284-72-0586</t>
  </si>
  <si>
    <t>谷村理恵様</t>
    <rPh sb="0" eb="2">
      <t>タニムラ</t>
    </rPh>
    <rPh sb="2" eb="4">
      <t>リエ</t>
    </rPh>
    <rPh sb="4" eb="5">
      <t>サマ</t>
    </rPh>
    <phoneticPr fontId="5"/>
  </si>
  <si>
    <t>ＬｉＦａｓこと井出真理</t>
    <rPh sb="7" eb="9">
      <t>イデ</t>
    </rPh>
    <rPh sb="9" eb="11">
      <t>マリ</t>
    </rPh>
    <phoneticPr fontId="5"/>
  </si>
  <si>
    <t>ラ</t>
  </si>
  <si>
    <t>233-0013</t>
  </si>
  <si>
    <t>神奈川県横浜市港南区丸山台4-8-30-403</t>
    <rPh sb="0" eb="13">
      <t>２３３－００１３</t>
    </rPh>
    <phoneticPr fontId="5"/>
  </si>
  <si>
    <t>045-349-5386</t>
  </si>
  <si>
    <t>井出真理様</t>
    <rPh sb="0" eb="2">
      <t>イデ</t>
    </rPh>
    <rPh sb="2" eb="4">
      <t>マリ</t>
    </rPh>
    <rPh sb="4" eb="5">
      <t>サマ</t>
    </rPh>
    <phoneticPr fontId="5"/>
  </si>
  <si>
    <t>㈱ニット船冨</t>
  </si>
  <si>
    <t>6/1 2,217,942　振込</t>
    <rPh sb="14" eb="16">
      <t>フリコ</t>
    </rPh>
    <phoneticPr fontId="5"/>
  </si>
  <si>
    <t>592-0004</t>
  </si>
  <si>
    <t>大阪府高石市高師浜2-8-11</t>
    <rPh sb="0" eb="9">
      <t>５９２－０００４</t>
    </rPh>
    <phoneticPr fontId="5"/>
  </si>
  <si>
    <t>072-264-0233</t>
  </si>
  <si>
    <t>072-264-7103</t>
  </si>
  <si>
    <t>㈱心</t>
  </si>
  <si>
    <t>150-0031</t>
  </si>
  <si>
    <t>東京都渋谷区桜丘町24-8-401</t>
    <rPh sb="0" eb="9">
      <t>１５０－００３１</t>
    </rPh>
    <phoneticPr fontId="5"/>
  </si>
  <si>
    <t>03-6869-3268</t>
  </si>
  <si>
    <t>03-6869-3269</t>
  </si>
  <si>
    <t>説明会参加</t>
    <rPh sb="0" eb="3">
      <t>セツメイカイ</t>
    </rPh>
    <rPh sb="3" eb="5">
      <t>サンカ</t>
    </rPh>
    <phoneticPr fontId="5"/>
  </si>
  <si>
    <t>㈲メイデンカンパニー</t>
  </si>
  <si>
    <t>7/4発送予定</t>
    <rPh sb="3" eb="5">
      <t>ハッソウ</t>
    </rPh>
    <rPh sb="5" eb="7">
      <t>ヨテイ</t>
    </rPh>
    <phoneticPr fontId="5"/>
  </si>
  <si>
    <t>東京都渋谷区千駄ケ谷2-9-10</t>
  </si>
  <si>
    <t>03-5410-8873</t>
  </si>
  <si>
    <t>03-5410-1448</t>
  </si>
  <si>
    <t>加藤亜希様</t>
    <rPh sb="0" eb="2">
      <t>カトウ</t>
    </rPh>
    <rPh sb="2" eb="4">
      <t>アキ</t>
    </rPh>
    <rPh sb="4" eb="5">
      <t>サマ</t>
    </rPh>
    <phoneticPr fontId="5"/>
  </si>
  <si>
    <t>㈱ジャックス</t>
  </si>
  <si>
    <t>引揚げ車両代未充当</t>
    <rPh sb="0" eb="2">
      <t>ヒキア</t>
    </rPh>
    <rPh sb="3" eb="5">
      <t>シャリョウ</t>
    </rPh>
    <rPh sb="5" eb="6">
      <t>ダイ</t>
    </rPh>
    <rPh sb="6" eb="9">
      <t>ミジュウトウ</t>
    </rPh>
    <phoneticPr fontId="5"/>
  </si>
  <si>
    <t>立替金</t>
    <rPh sb="0" eb="2">
      <t>タテカ</t>
    </rPh>
    <rPh sb="2" eb="3">
      <t>キン</t>
    </rPh>
    <phoneticPr fontId="5"/>
  </si>
  <si>
    <t>32,382,248円か？</t>
    <rPh sb="10" eb="11">
      <t>エン</t>
    </rPh>
    <phoneticPr fontId="5"/>
  </si>
  <si>
    <t>神奈川県海老名市中央2-9-50　海老名プライムタワー4階</t>
    <rPh sb="0" eb="4">
      <t>カナガワケン</t>
    </rPh>
    <rPh sb="4" eb="8">
      <t>エビナシ</t>
    </rPh>
    <rPh sb="8" eb="10">
      <t>チュウオウ</t>
    </rPh>
    <rPh sb="17" eb="20">
      <t>エビナ</t>
    </rPh>
    <rPh sb="28" eb="29">
      <t>カイ</t>
    </rPh>
    <phoneticPr fontId="5"/>
  </si>
  <si>
    <t>蕨様（わらび）</t>
    <rPh sb="0" eb="1">
      <t>ワラビ</t>
    </rPh>
    <rPh sb="1" eb="2">
      <t>サマ</t>
    </rPh>
    <phoneticPr fontId="5"/>
  </si>
  <si>
    <t>㈲アルファ</t>
  </si>
  <si>
    <t>340-0114</t>
  </si>
  <si>
    <t>埼玉県幸手市東2-36-27</t>
    <rPh sb="0" eb="7">
      <t>３４０－０１１４</t>
    </rPh>
    <phoneticPr fontId="5"/>
  </si>
  <si>
    <t>0480-44-2364</t>
  </si>
  <si>
    <t>0480-44-4481</t>
  </si>
  <si>
    <t>150-0011</t>
  </si>
  <si>
    <t>東京都渋谷区東2-6-18</t>
  </si>
  <si>
    <t>03-3409-7781</t>
  </si>
  <si>
    <t>03-3409-2588</t>
  </si>
  <si>
    <t>林泰輝様</t>
    <rPh sb="0" eb="1">
      <t>ハヤシ</t>
    </rPh>
    <rPh sb="1" eb="3">
      <t>ヤステル</t>
    </rPh>
    <rPh sb="3" eb="4">
      <t>サマ</t>
    </rPh>
    <phoneticPr fontId="5"/>
  </si>
  <si>
    <t>NTTファイナンス株式会社　東京総合料金センター　第2サービス部</t>
    <rPh sb="9" eb="13">
      <t>カブシキガイシャ</t>
    </rPh>
    <rPh sb="14" eb="16">
      <t>トウキョウ</t>
    </rPh>
    <rPh sb="16" eb="18">
      <t>ソウゴウ</t>
    </rPh>
    <rPh sb="18" eb="20">
      <t>リョウキン</t>
    </rPh>
    <rPh sb="25" eb="26">
      <t>ダイ</t>
    </rPh>
    <rPh sb="31" eb="32">
      <t>ブ</t>
    </rPh>
    <phoneticPr fontId="5"/>
  </si>
  <si>
    <t>6/16郵送</t>
    <rPh sb="4" eb="6">
      <t>ユウソウ</t>
    </rPh>
    <phoneticPr fontId="5"/>
  </si>
  <si>
    <t>金銭債権</t>
    <rPh sb="0" eb="2">
      <t>キンセン</t>
    </rPh>
    <rPh sb="2" eb="4">
      <t>サイケン</t>
    </rPh>
    <phoneticPr fontId="5"/>
  </si>
  <si>
    <t>170-8790</t>
  </si>
  <si>
    <t>東京都豊島区東池袋3-22-17　東池袋セントラルプレイスビル2階</t>
    <rPh sb="0" eb="2">
      <t>トウキョウ</t>
    </rPh>
    <rPh sb="2" eb="3">
      <t>ト</t>
    </rPh>
    <rPh sb="6" eb="9">
      <t>ヒガシイケブクロ</t>
    </rPh>
    <rPh sb="17" eb="18">
      <t>ヒガシ</t>
    </rPh>
    <rPh sb="18" eb="20">
      <t>イケブクロ</t>
    </rPh>
    <rPh sb="32" eb="33">
      <t>カイ</t>
    </rPh>
    <phoneticPr fontId="5"/>
  </si>
  <si>
    <t>0800-800-1303</t>
  </si>
  <si>
    <t>03-3989-0024</t>
  </si>
  <si>
    <t>村山彩子様</t>
    <rPh sb="0" eb="2">
      <t>ムラヤマ</t>
    </rPh>
    <rPh sb="2" eb="4">
      <t>アヤコ</t>
    </rPh>
    <rPh sb="4" eb="5">
      <t>サマ</t>
    </rPh>
    <phoneticPr fontId="5"/>
  </si>
  <si>
    <t>2016/6/16以降判明した債権者</t>
    <rPh sb="9" eb="11">
      <t>イコウ</t>
    </rPh>
    <rPh sb="11" eb="13">
      <t>ハンメイ</t>
    </rPh>
    <rPh sb="15" eb="18">
      <t>サイケンシャ</t>
    </rPh>
    <phoneticPr fontId="5"/>
  </si>
  <si>
    <t>㈱オリエントコーポレーション</t>
  </si>
  <si>
    <t>東京都八王子市中町6-3　5階</t>
    <rPh sb="0" eb="3">
      <t>トウキョウト</t>
    </rPh>
    <rPh sb="3" eb="7">
      <t>ハチオウジシ</t>
    </rPh>
    <rPh sb="7" eb="9">
      <t>ナカマチ</t>
    </rPh>
    <rPh sb="14" eb="15">
      <t>カイ</t>
    </rPh>
    <phoneticPr fontId="5"/>
  </si>
  <si>
    <t>河野様</t>
    <rPh sb="0" eb="2">
      <t>カワノ</t>
    </rPh>
    <rPh sb="2" eb="3">
      <t>サマ</t>
    </rPh>
    <phoneticPr fontId="5"/>
  </si>
  <si>
    <t>契約金</t>
    <rPh sb="0" eb="3">
      <t>ケイヤクキン</t>
    </rPh>
    <phoneticPr fontId="5"/>
  </si>
  <si>
    <t>103-0015</t>
  </si>
  <si>
    <t>東京都中央区日本橋箱崎町32-3　秀和日本橋箱崎ﾚｼﾞﾃﾞﾝｽ709　ともえ法律事務所</t>
    <rPh sb="0" eb="12">
      <t>１０３－００１５</t>
    </rPh>
    <rPh sb="17" eb="18">
      <t>シュウ</t>
    </rPh>
    <rPh sb="18" eb="19">
      <t>ワ</t>
    </rPh>
    <rPh sb="19" eb="22">
      <t>ニホンバシ</t>
    </rPh>
    <rPh sb="22" eb="24">
      <t>ハコザキ</t>
    </rPh>
    <phoneticPr fontId="5"/>
  </si>
  <si>
    <t>03-6661-1694</t>
  </si>
  <si>
    <t>03-6661-1695</t>
  </si>
  <si>
    <t>深谷郡子様</t>
    <rPh sb="0" eb="2">
      <t>フカヤ</t>
    </rPh>
    <rPh sb="2" eb="3">
      <t>グン</t>
    </rPh>
    <rPh sb="3" eb="4">
      <t>コ</t>
    </rPh>
    <rPh sb="4" eb="5">
      <t>サマ</t>
    </rPh>
    <phoneticPr fontId="5"/>
  </si>
  <si>
    <t>トヨタファイナンス株式会社</t>
    <rPh sb="9" eb="13">
      <t>カブシキガイシャ</t>
    </rPh>
    <phoneticPr fontId="5"/>
  </si>
  <si>
    <t>明細書あり</t>
    <rPh sb="0" eb="3">
      <t>メイサイショ</t>
    </rPh>
    <phoneticPr fontId="5"/>
  </si>
  <si>
    <t>クワハラ様</t>
    <rPh sb="4" eb="5">
      <t>サマ</t>
    </rPh>
    <phoneticPr fontId="5"/>
  </si>
  <si>
    <t>東京都江東区東陽6-3-2</t>
    <rPh sb="3" eb="6">
      <t>コウトウク</t>
    </rPh>
    <rPh sb="6" eb="8">
      <t>トウヨウ</t>
    </rPh>
    <phoneticPr fontId="5"/>
  </si>
  <si>
    <t>六角様</t>
    <rPh sb="0" eb="2">
      <t>ロッカク</t>
    </rPh>
    <rPh sb="2" eb="3">
      <t>サマ</t>
    </rPh>
    <phoneticPr fontId="5"/>
  </si>
  <si>
    <t>㈱ｅｆｕｂ</t>
  </si>
  <si>
    <t>7/4留守7/5留守7/6留守</t>
    <rPh sb="3" eb="5">
      <t>ルス</t>
    </rPh>
    <rPh sb="8" eb="10">
      <t>ルス</t>
    </rPh>
    <rPh sb="13" eb="15">
      <t>ルス</t>
    </rPh>
    <phoneticPr fontId="5"/>
  </si>
  <si>
    <t>東京都渋谷区千駄ヶ谷1-11-14 ビジデンス千駄ヶ谷602</t>
  </si>
  <si>
    <t>青木　豊</t>
    <rPh sb="0" eb="2">
      <t>アオキ</t>
    </rPh>
    <rPh sb="3" eb="4">
      <t>ユタカ</t>
    </rPh>
    <phoneticPr fontId="5"/>
  </si>
  <si>
    <t>三菱ＵＦＪニコス㈱</t>
  </si>
  <si>
    <t>7/5速達にて郵送済</t>
    <rPh sb="3" eb="5">
      <t>ソクタツ</t>
    </rPh>
    <rPh sb="7" eb="9">
      <t>ユウソウ</t>
    </rPh>
    <rPh sb="9" eb="10">
      <t>スミ</t>
    </rPh>
    <phoneticPr fontId="5"/>
  </si>
  <si>
    <t>東京都文京区本郷３丁目33番5号</t>
    <rPh sb="0" eb="3">
      <t>トウキョウト</t>
    </rPh>
    <rPh sb="3" eb="6">
      <t>ブンキョウク</t>
    </rPh>
    <rPh sb="6" eb="8">
      <t>ホンゴウ</t>
    </rPh>
    <rPh sb="9" eb="11">
      <t>チョウメ</t>
    </rPh>
    <rPh sb="13" eb="14">
      <t>バン</t>
    </rPh>
    <rPh sb="15" eb="16">
      <t>ゴウ</t>
    </rPh>
    <phoneticPr fontId="5"/>
  </si>
  <si>
    <t>民事再生担当</t>
    <rPh sb="0" eb="2">
      <t>ミンジ</t>
    </rPh>
    <rPh sb="2" eb="4">
      <t>サイセイ</t>
    </rPh>
    <rPh sb="4" eb="6">
      <t>タントウ</t>
    </rPh>
    <phoneticPr fontId="5"/>
  </si>
  <si>
    <t>株式会社八千代クレジットサービス</t>
    <rPh sb="0" eb="4">
      <t>カブシキガイシャ</t>
    </rPh>
    <rPh sb="4" eb="7">
      <t>ヤチヨ</t>
    </rPh>
    <phoneticPr fontId="5"/>
  </si>
  <si>
    <t>6/13郵送</t>
    <rPh sb="4" eb="6">
      <t>ユウソウ</t>
    </rPh>
    <phoneticPr fontId="5"/>
  </si>
  <si>
    <t>明細は受領済み</t>
    <rPh sb="0" eb="2">
      <t>メイサイ</t>
    </rPh>
    <rPh sb="3" eb="5">
      <t>ジュリョウ</t>
    </rPh>
    <rPh sb="5" eb="6">
      <t>ズ</t>
    </rPh>
    <phoneticPr fontId="5"/>
  </si>
  <si>
    <t>求償金</t>
    <rPh sb="0" eb="2">
      <t>キュウショウ</t>
    </rPh>
    <rPh sb="2" eb="3">
      <t>キン</t>
    </rPh>
    <phoneticPr fontId="5"/>
  </si>
  <si>
    <t>小林様</t>
    <rPh sb="0" eb="2">
      <t>コバヤシ</t>
    </rPh>
    <rPh sb="2" eb="3">
      <t>サマ</t>
    </rPh>
    <phoneticPr fontId="5"/>
  </si>
  <si>
    <t>東京都豊島区東池袋2-61-3　八千代銀行東池袋ビル</t>
    <rPh sb="0" eb="2">
      <t>トウキョウ</t>
    </rPh>
    <rPh sb="2" eb="3">
      <t>ト</t>
    </rPh>
    <rPh sb="6" eb="9">
      <t>ヒガシイケブクロ</t>
    </rPh>
    <rPh sb="16" eb="19">
      <t>ヤチヨ</t>
    </rPh>
    <rPh sb="19" eb="21">
      <t>ギンコウ</t>
    </rPh>
    <rPh sb="21" eb="22">
      <t>ヒガシ</t>
    </rPh>
    <rPh sb="22" eb="24">
      <t>イケブクロ</t>
    </rPh>
    <phoneticPr fontId="5"/>
  </si>
  <si>
    <t>宮脇義英</t>
    <rPh sb="0" eb="2">
      <t>ミヤワキ</t>
    </rPh>
    <rPh sb="2" eb="4">
      <t>ヨシヒデ</t>
    </rPh>
    <phoneticPr fontId="5"/>
  </si>
  <si>
    <t>㈱ｼﾞｪｰｼｰﾋﾞｰ</t>
  </si>
  <si>
    <t>6/17郵送</t>
    <rPh sb="4" eb="6">
      <t>ユウソウ</t>
    </rPh>
    <phoneticPr fontId="5"/>
  </si>
  <si>
    <t>譲受債権</t>
    <rPh sb="0" eb="2">
      <t>ジョウジュ</t>
    </rPh>
    <rPh sb="2" eb="4">
      <t>サイケン</t>
    </rPh>
    <phoneticPr fontId="5"/>
  </si>
  <si>
    <t>札幌市中央区南1条西１丁目1番地　JCB札幌東ビル</t>
    <rPh sb="0" eb="3">
      <t>サッポロシ</t>
    </rPh>
    <rPh sb="3" eb="6">
      <t>チュウオウク</t>
    </rPh>
    <rPh sb="6" eb="7">
      <t>ミナミ</t>
    </rPh>
    <rPh sb="8" eb="9">
      <t>ジョウ</t>
    </rPh>
    <rPh sb="9" eb="10">
      <t>ニシ</t>
    </rPh>
    <rPh sb="11" eb="13">
      <t>チョウメ</t>
    </rPh>
    <rPh sb="14" eb="16">
      <t>バンチ</t>
    </rPh>
    <rPh sb="20" eb="22">
      <t>サッポロ</t>
    </rPh>
    <rPh sb="22" eb="23">
      <t>ヒガシ</t>
    </rPh>
    <phoneticPr fontId="5"/>
  </si>
  <si>
    <t>中嶋　循</t>
    <rPh sb="0" eb="2">
      <t>ナカジマ</t>
    </rPh>
    <rPh sb="3" eb="4">
      <t>ジュン</t>
    </rPh>
    <phoneticPr fontId="5"/>
  </si>
  <si>
    <t>深作八重</t>
  </si>
  <si>
    <t>7/5留守7/6留守電に録音済</t>
    <rPh sb="3" eb="5">
      <t>ルス</t>
    </rPh>
    <rPh sb="8" eb="10">
      <t>ルス</t>
    </rPh>
    <rPh sb="10" eb="11">
      <t>デン</t>
    </rPh>
    <rPh sb="12" eb="14">
      <t>ロクオン</t>
    </rPh>
    <rPh sb="14" eb="15">
      <t>スミ</t>
    </rPh>
    <phoneticPr fontId="5"/>
  </si>
  <si>
    <t>164-0003</t>
  </si>
  <si>
    <t>東京都中野区東中野1-58-19-206</t>
    <rPh sb="0" eb="9">
      <t>１６４－０００３</t>
    </rPh>
    <phoneticPr fontId="5"/>
  </si>
  <si>
    <t>村上綾</t>
  </si>
  <si>
    <t>7/4明日発送します</t>
    <rPh sb="3" eb="5">
      <t>アス</t>
    </rPh>
    <rPh sb="5" eb="7">
      <t>ハッソウ</t>
    </rPh>
    <phoneticPr fontId="5"/>
  </si>
  <si>
    <t>151-0072</t>
  </si>
  <si>
    <t>東京都渋谷区幡ケ谷2-14-15　鳩ヶ谷ﾏﾝｼｮﾝ801</t>
    <rPh sb="0" eb="9">
      <t>１５１－００７２</t>
    </rPh>
    <rPh sb="17" eb="20">
      <t>ハトガヤ</t>
    </rPh>
    <phoneticPr fontId="5"/>
  </si>
  <si>
    <t>090-5124-8569</t>
  </si>
  <si>
    <t>デ</t>
  </si>
  <si>
    <t>7/4発送します</t>
    <rPh sb="3" eb="5">
      <t>ハッソウ</t>
    </rPh>
    <phoneticPr fontId="5"/>
  </si>
  <si>
    <t>東京都品川区東品川1-37-8</t>
    <rPh sb="0" eb="9">
      <t>１４０－０００２</t>
    </rPh>
    <phoneticPr fontId="5"/>
  </si>
  <si>
    <t>売掛管理課　　　佐藤寿展</t>
    <rPh sb="0" eb="2">
      <t>ウリカケ</t>
    </rPh>
    <rPh sb="2" eb="4">
      <t>カンリ</t>
    </rPh>
    <rPh sb="4" eb="5">
      <t>カ</t>
    </rPh>
    <rPh sb="8" eb="10">
      <t>サトウ</t>
    </rPh>
    <rPh sb="10" eb="11">
      <t>ジュ</t>
    </rPh>
    <rPh sb="11" eb="12">
      <t>テン</t>
    </rPh>
    <phoneticPr fontId="5"/>
  </si>
  <si>
    <t>佐藤繊維㈱</t>
  </si>
  <si>
    <t>東京都渋谷区東2-1-11</t>
    <rPh sb="0" eb="3">
      <t>トウキョウト</t>
    </rPh>
    <rPh sb="3" eb="6">
      <t>シブヤク</t>
    </rPh>
    <rPh sb="6" eb="7">
      <t>ヒガシ</t>
    </rPh>
    <phoneticPr fontId="5"/>
  </si>
  <si>
    <t>紡績事業部長　　加藤金栄　　</t>
    <rPh sb="0" eb="2">
      <t>ボウセキ</t>
    </rPh>
    <rPh sb="2" eb="4">
      <t>ジギョウ</t>
    </rPh>
    <rPh sb="4" eb="6">
      <t>ブチョウ</t>
    </rPh>
    <rPh sb="8" eb="10">
      <t>カトウ</t>
    </rPh>
    <rPh sb="10" eb="11">
      <t>キン</t>
    </rPh>
    <rPh sb="11" eb="12">
      <t>エイ</t>
    </rPh>
    <phoneticPr fontId="5"/>
  </si>
  <si>
    <t>フォワード・アパレル・リミテッド㈱</t>
  </si>
  <si>
    <t>7/4投函済</t>
    <rPh sb="3" eb="5">
      <t>トウカン</t>
    </rPh>
    <rPh sb="5" eb="6">
      <t>スミ</t>
    </rPh>
    <phoneticPr fontId="5"/>
  </si>
  <si>
    <t>東京都品川区北品川5-9-11</t>
    <rPh sb="0" eb="3">
      <t>トウキョウト</t>
    </rPh>
    <rPh sb="3" eb="6">
      <t>シナガワク</t>
    </rPh>
    <rPh sb="6" eb="7">
      <t>キタ</t>
    </rPh>
    <rPh sb="7" eb="9">
      <t>シナガワ</t>
    </rPh>
    <phoneticPr fontId="5"/>
  </si>
  <si>
    <t>03-5423-6336</t>
  </si>
  <si>
    <t>03-5423-6374</t>
  </si>
  <si>
    <t>神田拓朗</t>
    <rPh sb="0" eb="2">
      <t>カンダ</t>
    </rPh>
    <rPh sb="2" eb="4">
      <t>タクロウ</t>
    </rPh>
    <phoneticPr fontId="5"/>
  </si>
  <si>
    <t>北陸銀行　渋谷支店</t>
  </si>
  <si>
    <t>ホ</t>
  </si>
  <si>
    <t>手形貸付</t>
    <rPh sb="0" eb="2">
      <t>テガタ</t>
    </rPh>
    <rPh sb="2" eb="3">
      <t>カ</t>
    </rPh>
    <rPh sb="3" eb="4">
      <t>ツ</t>
    </rPh>
    <phoneticPr fontId="5"/>
  </si>
  <si>
    <t>150-0042</t>
  </si>
  <si>
    <t>東京都渋谷区宇田川町20-11　三葉ビル4階</t>
  </si>
  <si>
    <t>03-3462-5121</t>
  </si>
  <si>
    <t>03-3476-5124</t>
  </si>
  <si>
    <t>円山　卓</t>
    <rPh sb="0" eb="2">
      <t>マルヤマ</t>
    </rPh>
    <rPh sb="3" eb="4">
      <t>タク</t>
    </rPh>
    <phoneticPr fontId="5"/>
  </si>
  <si>
    <t>証書貸付</t>
    <rPh sb="0" eb="2">
      <t>ショウショ</t>
    </rPh>
    <rPh sb="2" eb="3">
      <t>カ</t>
    </rPh>
    <rPh sb="3" eb="4">
      <t>ツ</t>
    </rPh>
    <phoneticPr fontId="5"/>
  </si>
  <si>
    <t>興銀リース㈱</t>
  </si>
  <si>
    <t>7/5折り返し待ち</t>
    <rPh sb="3" eb="4">
      <t>オ</t>
    </rPh>
    <rPh sb="5" eb="6">
      <t>カエ</t>
    </rPh>
    <rPh sb="7" eb="8">
      <t>マ</t>
    </rPh>
    <phoneticPr fontId="5"/>
  </si>
  <si>
    <t>ﾃﾞｻﾞｲﾝｼｽﾃﾑAPEX3-3</t>
  </si>
  <si>
    <t>032-5253-6580</t>
  </si>
  <si>
    <t>03-5253-6571</t>
  </si>
  <si>
    <t>若林真由</t>
    <rPh sb="0" eb="2">
      <t>ワカバヤシ</t>
    </rPh>
    <rPh sb="2" eb="4">
      <t>マユ</t>
    </rPh>
    <phoneticPr fontId="5"/>
  </si>
  <si>
    <t>株式会社フォーバル</t>
    <rPh sb="0" eb="4">
      <t>カブシキガイシャ</t>
    </rPh>
    <phoneticPr fontId="5"/>
  </si>
  <si>
    <t>7/5速達で郵送</t>
    <rPh sb="3" eb="5">
      <t>ソクタツ</t>
    </rPh>
    <rPh sb="6" eb="8">
      <t>ユウソウ</t>
    </rPh>
    <phoneticPr fontId="5"/>
  </si>
  <si>
    <t>東京都品川区西五反田７丁目22番17号　TOCビル4F</t>
    <rPh sb="0" eb="3">
      <t>トウキョウト</t>
    </rPh>
    <rPh sb="3" eb="6">
      <t>シナガワク</t>
    </rPh>
    <rPh sb="6" eb="10">
      <t>ニシゴタンダ</t>
    </rPh>
    <rPh sb="11" eb="13">
      <t>チョウメ</t>
    </rPh>
    <rPh sb="15" eb="16">
      <t>バン</t>
    </rPh>
    <rPh sb="18" eb="19">
      <t>ゴウ</t>
    </rPh>
    <phoneticPr fontId="5"/>
  </si>
  <si>
    <t>山崎正浩</t>
    <rPh sb="0" eb="2">
      <t>ヤマザキ</t>
    </rPh>
    <rPh sb="2" eb="4">
      <t>マサヒロ</t>
    </rPh>
    <phoneticPr fontId="5"/>
  </si>
  <si>
    <t>ﾃﾝﾀｯｸ㈱</t>
  </si>
  <si>
    <t>7/4発送すみ　　　　　　　明細取り寄せ中</t>
    <rPh sb="3" eb="5">
      <t>ハッソウ</t>
    </rPh>
    <rPh sb="14" eb="16">
      <t>メイサイ</t>
    </rPh>
    <rPh sb="16" eb="17">
      <t>ト</t>
    </rPh>
    <rPh sb="18" eb="19">
      <t>ヨ</t>
    </rPh>
    <rPh sb="20" eb="21">
      <t>チュウ</t>
    </rPh>
    <phoneticPr fontId="5"/>
  </si>
  <si>
    <t>130-0023</t>
  </si>
  <si>
    <t>東京都墨田区両国4-9-7</t>
    <rPh sb="0" eb="8">
      <t>１３０－００２６</t>
    </rPh>
    <phoneticPr fontId="5"/>
  </si>
  <si>
    <t>03-5369-2121</t>
  </si>
  <si>
    <t>03-5369-2160</t>
  </si>
  <si>
    <t>酒井茂樹</t>
    <rPh sb="0" eb="2">
      <t>サカイ</t>
    </rPh>
    <rPh sb="2" eb="4">
      <t>シゲキ</t>
    </rPh>
    <phoneticPr fontId="5"/>
  </si>
  <si>
    <r>
      <t>㈱三菱東京ＵＦＪ銀行　</t>
    </r>
    <r>
      <rPr>
        <sz val="11"/>
        <color indexed="10"/>
        <rFont val="ＭＳ Ｐゴシック"/>
        <family val="3"/>
        <charset val="128"/>
      </rPr>
      <t>表参道支店</t>
    </r>
    <rPh sb="11" eb="14">
      <t>オモテサンドウ</t>
    </rPh>
    <rPh sb="14" eb="16">
      <t>シテン</t>
    </rPh>
    <phoneticPr fontId="5"/>
  </si>
  <si>
    <r>
      <t>東京都港区</t>
    </r>
    <r>
      <rPr>
        <sz val="11"/>
        <color indexed="10"/>
        <rFont val="ＭＳ Ｐゴシック"/>
        <family val="3"/>
        <charset val="128"/>
      </rPr>
      <t>南</t>
    </r>
    <r>
      <rPr>
        <sz val="10"/>
        <rFont val="Arial"/>
        <family val="2"/>
      </rPr>
      <t>青山3-6-1　oak omotesando3階</t>
    </r>
    <rPh sb="5" eb="6">
      <t>ミナミ</t>
    </rPh>
    <phoneticPr fontId="5"/>
  </si>
  <si>
    <t>03-3409-1622</t>
  </si>
  <si>
    <t>03-3486-1774</t>
  </si>
  <si>
    <t>高木様</t>
    <rPh sb="0" eb="2">
      <t>タカギ</t>
    </rPh>
    <rPh sb="2" eb="3">
      <t>サマ</t>
    </rPh>
    <phoneticPr fontId="5"/>
  </si>
  <si>
    <t>舟田聡</t>
  </si>
  <si>
    <t>262-0033</t>
  </si>
  <si>
    <t>千葉県千葉市花見川区幕張本郷5-19-13-403</t>
    <rPh sb="0" eb="14">
      <t>２６２－００３３</t>
    </rPh>
    <phoneticPr fontId="5"/>
  </si>
  <si>
    <t>080-1827-3104</t>
  </si>
  <si>
    <t>㈲フロス</t>
  </si>
  <si>
    <t>7/4確認します</t>
    <rPh sb="3" eb="5">
      <t>カクニン</t>
    </rPh>
    <phoneticPr fontId="5"/>
  </si>
  <si>
    <t>107-0062</t>
  </si>
  <si>
    <r>
      <t>東京都港区南青山5-</t>
    </r>
    <r>
      <rPr>
        <sz val="11"/>
        <color indexed="10"/>
        <rFont val="ＭＳ Ｐゴシック"/>
        <family val="3"/>
        <charset val="128"/>
      </rPr>
      <t>12</t>
    </r>
    <r>
      <rPr>
        <sz val="10"/>
        <rFont val="Arial"/>
        <family val="2"/>
      </rPr>
      <t>-3　米田ﾏﾝｼｮﾝ　2F</t>
    </r>
    <rPh sb="0" eb="8">
      <t>１０７－００６２</t>
    </rPh>
    <rPh sb="15" eb="17">
      <t>ヨネダ</t>
    </rPh>
    <phoneticPr fontId="5"/>
  </si>
  <si>
    <t>03-3407-1151　</t>
  </si>
  <si>
    <t>03-3407-6376</t>
  </si>
  <si>
    <t>ジャン・パスカル様</t>
    <rPh sb="8" eb="9">
      <t>サマ</t>
    </rPh>
    <phoneticPr fontId="5"/>
  </si>
  <si>
    <t>テ</t>
  </si>
  <si>
    <t>7/4サンプル品を返却すれば債権取下げます</t>
    <rPh sb="7" eb="8">
      <t>ヒン</t>
    </rPh>
    <rPh sb="9" eb="11">
      <t>ヘンキャク</t>
    </rPh>
    <rPh sb="14" eb="16">
      <t>サイケン</t>
    </rPh>
    <rPh sb="16" eb="18">
      <t>トリサ</t>
    </rPh>
    <phoneticPr fontId="5"/>
  </si>
  <si>
    <t>370-0403</t>
  </si>
  <si>
    <t>群馬県太田市岩松町803-1</t>
  </si>
  <si>
    <t>0276-52-0757</t>
  </si>
  <si>
    <t>0276-52-0746</t>
  </si>
  <si>
    <t>寺内弘之様</t>
    <rPh sb="0" eb="2">
      <t>テラウチ</t>
    </rPh>
    <rPh sb="2" eb="4">
      <t>ヒロユキ</t>
    </rPh>
    <rPh sb="4" eb="5">
      <t>サマ</t>
    </rPh>
    <phoneticPr fontId="5"/>
  </si>
  <si>
    <t>KO-HAKU　赤坂裕美</t>
    <rPh sb="8" eb="10">
      <t>アカサカ</t>
    </rPh>
    <rPh sb="10" eb="12">
      <t>ユミ</t>
    </rPh>
    <phoneticPr fontId="5"/>
  </si>
  <si>
    <t>7/5発送します</t>
    <rPh sb="3" eb="5">
      <t>ハッソウ</t>
    </rPh>
    <phoneticPr fontId="5"/>
  </si>
  <si>
    <t>業務委託金</t>
    <rPh sb="0" eb="2">
      <t>ギョウム</t>
    </rPh>
    <rPh sb="2" eb="4">
      <t>イタク</t>
    </rPh>
    <rPh sb="4" eb="5">
      <t>キン</t>
    </rPh>
    <phoneticPr fontId="5"/>
  </si>
  <si>
    <t>東京都目黒区下目黒6-1-26-403</t>
    <rPh sb="0" eb="3">
      <t>トウキョウト</t>
    </rPh>
    <rPh sb="3" eb="6">
      <t>メグロク</t>
    </rPh>
    <rPh sb="6" eb="9">
      <t>シモメグロ</t>
    </rPh>
    <phoneticPr fontId="5"/>
  </si>
  <si>
    <t>赤坂裕美様</t>
    <rPh sb="0" eb="2">
      <t>アカサカ</t>
    </rPh>
    <rPh sb="2" eb="4">
      <t>ヒロミ</t>
    </rPh>
    <rPh sb="4" eb="5">
      <t>サマ</t>
    </rPh>
    <phoneticPr fontId="5"/>
  </si>
  <si>
    <t>佐川急便㈱</t>
  </si>
  <si>
    <t>代引サービスと相殺、返金あり。債権なし？</t>
    <rPh sb="0" eb="2">
      <t>ダイビ</t>
    </rPh>
    <rPh sb="7" eb="9">
      <t>ソウサイ</t>
    </rPh>
    <rPh sb="10" eb="12">
      <t>ヘンキン</t>
    </rPh>
    <rPh sb="15" eb="17">
      <t>サイケン</t>
    </rPh>
    <phoneticPr fontId="5"/>
  </si>
  <si>
    <t>136-0075</t>
  </si>
  <si>
    <r>
      <t>東京都江東区新砂</t>
    </r>
    <r>
      <rPr>
        <sz val="11"/>
        <color indexed="10"/>
        <rFont val="ＭＳ Ｐゴシック"/>
        <family val="3"/>
        <charset val="128"/>
      </rPr>
      <t>2-2-8</t>
    </r>
    <rPh sb="0" eb="3">
      <t>トウキョウト</t>
    </rPh>
    <rPh sb="3" eb="6">
      <t>コウトウク</t>
    </rPh>
    <rPh sb="6" eb="8">
      <t>シンスナ</t>
    </rPh>
    <phoneticPr fontId="5"/>
  </si>
  <si>
    <t>03-3699-3002</t>
  </si>
  <si>
    <t>03-3699-3707</t>
  </si>
  <si>
    <t>内藤崇様</t>
    <rPh sb="0" eb="2">
      <t>ナイトウ</t>
    </rPh>
    <rPh sb="2" eb="3">
      <t>タカシ</t>
    </rPh>
    <rPh sb="3" eb="4">
      <t>サマ</t>
    </rPh>
    <phoneticPr fontId="5"/>
  </si>
  <si>
    <t>株式会社フォーバルテレコム</t>
    <rPh sb="0" eb="4">
      <t>カブシキガイシャ</t>
    </rPh>
    <phoneticPr fontId="5"/>
  </si>
  <si>
    <t>7/5投函済</t>
    <rPh sb="3" eb="5">
      <t>トウカン</t>
    </rPh>
    <rPh sb="5" eb="6">
      <t>スミ</t>
    </rPh>
    <phoneticPr fontId="5"/>
  </si>
  <si>
    <t>東京都千代田区神田錦町3-26　一ツ橋ＳＩビル2階</t>
    <rPh sb="3" eb="7">
      <t>チヨダク</t>
    </rPh>
    <rPh sb="7" eb="9">
      <t>カンダ</t>
    </rPh>
    <rPh sb="9" eb="10">
      <t>ニシキ</t>
    </rPh>
    <rPh sb="10" eb="11">
      <t>マチ</t>
    </rPh>
    <rPh sb="16" eb="17">
      <t>ヒト</t>
    </rPh>
    <rPh sb="18" eb="19">
      <t>バシ</t>
    </rPh>
    <rPh sb="24" eb="25">
      <t>カイ</t>
    </rPh>
    <phoneticPr fontId="5"/>
  </si>
  <si>
    <t>高梨竜吾様</t>
    <rPh sb="0" eb="2">
      <t>タカナシ</t>
    </rPh>
    <rPh sb="2" eb="4">
      <t>リュウゴ</t>
    </rPh>
    <rPh sb="4" eb="5">
      <t>サマ</t>
    </rPh>
    <phoneticPr fontId="5"/>
  </si>
  <si>
    <t>㈲ヤマダアンドパートナーズ</t>
  </si>
  <si>
    <t>334-0013</t>
  </si>
  <si>
    <t>埼玉県川口市南鳩ヶ谷2-13-6</t>
    <rPh sb="0" eb="3">
      <t>サイタマケン</t>
    </rPh>
    <rPh sb="3" eb="6">
      <t>カワグチシ</t>
    </rPh>
    <rPh sb="6" eb="7">
      <t>ミナミ</t>
    </rPh>
    <rPh sb="7" eb="10">
      <t>ハトガヤ</t>
    </rPh>
    <phoneticPr fontId="5"/>
  </si>
  <si>
    <t>048-475-7144</t>
  </si>
  <si>
    <t>048-287-3685</t>
  </si>
  <si>
    <t>㈱ダイオーズサービシーズ</t>
  </si>
  <si>
    <t>明細依頼中</t>
    <rPh sb="0" eb="2">
      <t>メイサイ</t>
    </rPh>
    <rPh sb="2" eb="5">
      <t>イライチュウ</t>
    </rPh>
    <phoneticPr fontId="5"/>
  </si>
  <si>
    <t>177-0033</t>
  </si>
  <si>
    <t>東京都練馬区高野台1-9-18</t>
    <rPh sb="0" eb="9">
      <t>１７７－００３３</t>
    </rPh>
    <phoneticPr fontId="5"/>
  </si>
  <si>
    <t>03-5393-3770</t>
  </si>
  <si>
    <t>7/6郵送</t>
    <rPh sb="3" eb="5">
      <t>ユウソウ</t>
    </rPh>
    <phoneticPr fontId="5"/>
  </si>
  <si>
    <t>東京都港区西麻布1-4-43　ニシアザブNKビル１階</t>
    <rPh sb="0" eb="3">
      <t>トウキョウト</t>
    </rPh>
    <rPh sb="3" eb="5">
      <t>ミナトク</t>
    </rPh>
    <rPh sb="5" eb="8">
      <t>ニシアザブ</t>
    </rPh>
    <rPh sb="25" eb="26">
      <t>カイ</t>
    </rPh>
    <phoneticPr fontId="5"/>
  </si>
  <si>
    <t>小野瀬隆文様</t>
    <rPh sb="0" eb="3">
      <t>オノセ</t>
    </rPh>
    <rPh sb="3" eb="5">
      <t>タカフミ</t>
    </rPh>
    <rPh sb="5" eb="6">
      <t>サマ</t>
    </rPh>
    <phoneticPr fontId="5"/>
  </si>
  <si>
    <t>6/29郵送</t>
    <rPh sb="4" eb="6">
      <t>ユウソウ</t>
    </rPh>
    <phoneticPr fontId="5"/>
  </si>
  <si>
    <t>7/11TELあり：11か12に発送する。受領用の返送をお願いします。一部内入の予定あるので、300万ほど取り下げることになるかも。</t>
    <rPh sb="16" eb="18">
      <t>ハッソウ</t>
    </rPh>
    <rPh sb="21" eb="23">
      <t>ジュリョウ</t>
    </rPh>
    <rPh sb="23" eb="24">
      <t>ヨウ</t>
    </rPh>
    <rPh sb="25" eb="27">
      <t>ヘンソウ</t>
    </rPh>
    <rPh sb="29" eb="30">
      <t>ネガ</t>
    </rPh>
    <rPh sb="35" eb="37">
      <t>イチブ</t>
    </rPh>
    <rPh sb="37" eb="38">
      <t>ウチ</t>
    </rPh>
    <rPh sb="38" eb="39">
      <t>イ</t>
    </rPh>
    <rPh sb="40" eb="42">
      <t>ヨテイ</t>
    </rPh>
    <rPh sb="50" eb="51">
      <t>マン</t>
    </rPh>
    <rPh sb="53" eb="54">
      <t>ト</t>
    </rPh>
    <rPh sb="55" eb="56">
      <t>サ</t>
    </rPh>
    <phoneticPr fontId="5"/>
  </si>
  <si>
    <t>坂本ニット手形分</t>
    <rPh sb="0" eb="2">
      <t>サカモト</t>
    </rPh>
    <rPh sb="5" eb="7">
      <t>テガタ</t>
    </rPh>
    <rPh sb="7" eb="8">
      <t>ブン</t>
    </rPh>
    <phoneticPr fontId="5"/>
  </si>
  <si>
    <t>栃木県宇都宮市西2-1-18</t>
    <rPh sb="3" eb="7">
      <t>ウツノミヤシ</t>
    </rPh>
    <rPh sb="7" eb="8">
      <t>ニシ</t>
    </rPh>
    <phoneticPr fontId="5"/>
  </si>
  <si>
    <t>黒尾</t>
    <rPh sb="0" eb="2">
      <t>クロオ</t>
    </rPh>
    <phoneticPr fontId="5"/>
  </si>
  <si>
    <t>6/27郵送</t>
    <rPh sb="4" eb="6">
      <t>ユウソウ</t>
    </rPh>
    <phoneticPr fontId="5"/>
  </si>
  <si>
    <t>東京都品川区西五反田7-22-17　TOCビル４階</t>
    <rPh sb="0" eb="3">
      <t>トウキョウト</t>
    </rPh>
    <rPh sb="3" eb="6">
      <t>シナガワク</t>
    </rPh>
    <rPh sb="6" eb="10">
      <t>ニシゴタンダ</t>
    </rPh>
    <rPh sb="24" eb="25">
      <t>カイ</t>
    </rPh>
    <phoneticPr fontId="5"/>
  </si>
  <si>
    <t>高梨</t>
    <rPh sb="0" eb="2">
      <t>タカナシ</t>
    </rPh>
    <phoneticPr fontId="5"/>
  </si>
  <si>
    <t>別除権協定を結んでいる</t>
    <rPh sb="0" eb="3">
      <t>ベツジョケン</t>
    </rPh>
    <rPh sb="3" eb="5">
      <t>キョウテイ</t>
    </rPh>
    <rPh sb="6" eb="7">
      <t>ムス</t>
    </rPh>
    <phoneticPr fontId="5"/>
  </si>
  <si>
    <t>227-0861</t>
  </si>
  <si>
    <t>千葉県柏市高田1341</t>
  </si>
  <si>
    <t>04-7144-8940</t>
  </si>
  <si>
    <t>04-7144-8895</t>
  </si>
  <si>
    <t>㈲ア・クルー</t>
  </si>
  <si>
    <t>7/4留守7/5留守7/6留守7/6債権なし</t>
    <rPh sb="3" eb="5">
      <t>ルス</t>
    </rPh>
    <rPh sb="8" eb="10">
      <t>ルス</t>
    </rPh>
    <rPh sb="13" eb="15">
      <t>ルス</t>
    </rPh>
    <rPh sb="18" eb="20">
      <t>サイケン</t>
    </rPh>
    <phoneticPr fontId="5"/>
  </si>
  <si>
    <t>東京都目黒区上目黒3-18-11　ﾛｲﾔﾙﾎｰﾑｽﾞ上目黒内</t>
    <rPh sb="0" eb="9">
      <t>１５３－００５１</t>
    </rPh>
    <rPh sb="26" eb="27">
      <t>ウエ</t>
    </rPh>
    <rPh sb="27" eb="29">
      <t>メグロ</t>
    </rPh>
    <rPh sb="29" eb="30">
      <t>ナイ</t>
    </rPh>
    <phoneticPr fontId="5"/>
  </si>
  <si>
    <t>03-5722-0281</t>
  </si>
  <si>
    <t>日比谷通商㈱</t>
  </si>
  <si>
    <t>7/4確認してすぐに発送します7/5債権なし</t>
    <rPh sb="3" eb="5">
      <t>カクニン</t>
    </rPh>
    <rPh sb="10" eb="12">
      <t>ハッソウ</t>
    </rPh>
    <rPh sb="18" eb="20">
      <t>サイケン</t>
    </rPh>
    <phoneticPr fontId="5"/>
  </si>
  <si>
    <t>104-0031</t>
  </si>
  <si>
    <t>東京都中央区京橋2-9-11</t>
    <rPh sb="0" eb="8">
      <t>１０４－００３１</t>
    </rPh>
    <phoneticPr fontId="5"/>
  </si>
  <si>
    <t>03-3563-4161</t>
  </si>
  <si>
    <t>債権なし</t>
    <rPh sb="0" eb="2">
      <t>サイケン</t>
    </rPh>
    <phoneticPr fontId="5"/>
  </si>
  <si>
    <t>103-0025</t>
  </si>
  <si>
    <t>東京都中央区日本橋茅場町2-3-6　宗和ﾋﾞﾙ7階</t>
    <rPh sb="0" eb="12">
      <t>１０３－００２５</t>
    </rPh>
    <rPh sb="18" eb="20">
      <t>ソウワ</t>
    </rPh>
    <rPh sb="24" eb="25">
      <t>カイ</t>
    </rPh>
    <phoneticPr fontId="5"/>
  </si>
  <si>
    <t>03-6661-6553</t>
  </si>
  <si>
    <t>03-6661-6554</t>
  </si>
  <si>
    <t>中央㈱</t>
  </si>
  <si>
    <t>7/4債権なし</t>
    <rPh sb="3" eb="5">
      <t>サイケン</t>
    </rPh>
    <phoneticPr fontId="5"/>
  </si>
  <si>
    <t>131-0032</t>
  </si>
  <si>
    <t>東京都墨田区東向島4-1-5</t>
    <rPh sb="0" eb="9">
      <t>１３１－００３２</t>
    </rPh>
    <phoneticPr fontId="5"/>
  </si>
  <si>
    <t>03-3614-0800</t>
  </si>
  <si>
    <t>小嶋満寿美</t>
  </si>
  <si>
    <t>170-0001</t>
  </si>
  <si>
    <t>東京都豊島区西巣鴨1-15-4　光和堂ﾋﾞﾙ301</t>
    <rPh sb="0" eb="9">
      <t>１７０－０００１</t>
    </rPh>
    <rPh sb="16" eb="17">
      <t>コウ</t>
    </rPh>
    <rPh sb="17" eb="18">
      <t>ワ</t>
    </rPh>
    <rPh sb="18" eb="19">
      <t>ドウ</t>
    </rPh>
    <phoneticPr fontId="5"/>
  </si>
  <si>
    <t>03-5944-5356</t>
  </si>
  <si>
    <t>森ビル㈱</t>
  </si>
  <si>
    <t>モ</t>
  </si>
  <si>
    <t>106-6155</t>
  </si>
  <si>
    <t>東京都港区六本木6-10-1　六本木ﾋﾙｽﾞ森ﾀﾜｰ私書箱1号</t>
    <rPh sb="0" eb="3">
      <t>トウキョウト</t>
    </rPh>
    <rPh sb="3" eb="5">
      <t>ミナトク</t>
    </rPh>
    <rPh sb="5" eb="8">
      <t>ロッポンギ</t>
    </rPh>
    <rPh sb="15" eb="18">
      <t>ロッポンギ</t>
    </rPh>
    <rPh sb="22" eb="23">
      <t>モリ</t>
    </rPh>
    <rPh sb="26" eb="29">
      <t>シショバコ</t>
    </rPh>
    <rPh sb="30" eb="31">
      <t>ゴウ</t>
    </rPh>
    <phoneticPr fontId="5"/>
  </si>
  <si>
    <t>03-6406-6711</t>
  </si>
  <si>
    <t>03-3497-5134</t>
  </si>
  <si>
    <t>東洋ハット㈱</t>
  </si>
  <si>
    <t>537-0001</t>
  </si>
  <si>
    <t>大阪市東成区深江北3-6-20</t>
    <rPh sb="0" eb="3">
      <t>オオサカシ</t>
    </rPh>
    <rPh sb="3" eb="4">
      <t>ヒガシ</t>
    </rPh>
    <rPh sb="4" eb="5">
      <t>ナ</t>
    </rPh>
    <rPh sb="5" eb="6">
      <t>ク</t>
    </rPh>
    <rPh sb="6" eb="8">
      <t>フカエ</t>
    </rPh>
    <rPh sb="8" eb="9">
      <t>キタ</t>
    </rPh>
    <phoneticPr fontId="5"/>
  </si>
  <si>
    <t>06-6974-6233</t>
  </si>
  <si>
    <t>06-6976-2456</t>
  </si>
  <si>
    <t>荒井㈱</t>
  </si>
  <si>
    <t>103-0001</t>
  </si>
  <si>
    <t>東京都中央区日本橋小伝馬町17番9号佐藤ビル4階</t>
    <rPh sb="0" eb="3">
      <t>トウキョウト</t>
    </rPh>
    <rPh sb="3" eb="6">
      <t>チュウオウク</t>
    </rPh>
    <rPh sb="6" eb="9">
      <t>ニホンバシ</t>
    </rPh>
    <rPh sb="9" eb="10">
      <t>コ</t>
    </rPh>
    <rPh sb="10" eb="11">
      <t>デン</t>
    </rPh>
    <rPh sb="11" eb="12">
      <t>ウマ</t>
    </rPh>
    <rPh sb="12" eb="13">
      <t>チョウ</t>
    </rPh>
    <rPh sb="15" eb="16">
      <t>バン</t>
    </rPh>
    <rPh sb="17" eb="18">
      <t>ゴウ</t>
    </rPh>
    <rPh sb="18" eb="20">
      <t>サトウ</t>
    </rPh>
    <rPh sb="23" eb="24">
      <t>カイ</t>
    </rPh>
    <phoneticPr fontId="5"/>
  </si>
  <si>
    <t>03-5640-2861</t>
  </si>
  <si>
    <t>03-5640-2873</t>
  </si>
  <si>
    <t>㈱ワールド</t>
  </si>
  <si>
    <t>7/5㈱ワールドとしては取引が無い</t>
    <rPh sb="12" eb="14">
      <t>トリヒキ</t>
    </rPh>
    <rPh sb="15" eb="16">
      <t>ナ</t>
    </rPh>
    <phoneticPr fontId="5"/>
  </si>
  <si>
    <t>総務部　ﾘｽｸﾏﾈｼﾞﾒﾝﾄ課</t>
    <rPh sb="0" eb="2">
      <t>ソウム</t>
    </rPh>
    <rPh sb="2" eb="3">
      <t>ブ</t>
    </rPh>
    <rPh sb="14" eb="15">
      <t>カ</t>
    </rPh>
    <phoneticPr fontId="5"/>
  </si>
  <si>
    <t>104-8545</t>
  </si>
  <si>
    <t>東京都中央区晴海1-8-10 晴海ｱｲﾗﾝﾄﾞ　ﾄﾘﾄﾝｽｸｴｱ　ｵﾌｨｽﾀﾜｰX棟</t>
  </si>
  <si>
    <t>03-6365-5728</t>
  </si>
  <si>
    <t>03-6365-5734</t>
  </si>
  <si>
    <t>株式会社　USEN</t>
    <rPh sb="0" eb="4">
      <t>カブシキガイシャ</t>
    </rPh>
    <phoneticPr fontId="5"/>
  </si>
  <si>
    <t>7/5債権なし</t>
    <rPh sb="3" eb="5">
      <t>サイケン</t>
    </rPh>
    <phoneticPr fontId="5"/>
  </si>
  <si>
    <t>東京都港区北青山3-1-2</t>
    <rPh sb="0" eb="3">
      <t>トウキョウト</t>
    </rPh>
    <rPh sb="5" eb="8">
      <t>キタアオヤマ</t>
    </rPh>
    <phoneticPr fontId="5"/>
  </si>
  <si>
    <t>ケイラインロジスティクス㈱</t>
  </si>
  <si>
    <t>ケ</t>
  </si>
  <si>
    <t>東京都中央区日本橋本町1-8-16</t>
    <rPh sb="0" eb="11">
      <t>１０３－００２３</t>
    </rPh>
    <phoneticPr fontId="5"/>
  </si>
  <si>
    <t>03-5255-5404</t>
  </si>
  <si>
    <t>日立キャピタル株式会社</t>
    <rPh sb="0" eb="2">
      <t>ヒタチ</t>
    </rPh>
    <rPh sb="7" eb="11">
      <t>カブシキガイシャ</t>
    </rPh>
    <phoneticPr fontId="5"/>
  </si>
  <si>
    <t>㈱日立ソリューションズサービスに委託</t>
    <rPh sb="1" eb="3">
      <t>ヒタチ</t>
    </rPh>
    <rPh sb="16" eb="18">
      <t>イタク</t>
    </rPh>
    <phoneticPr fontId="5"/>
  </si>
  <si>
    <t>105-6791</t>
  </si>
  <si>
    <t>東京都港区芝浦1-2-1</t>
    <rPh sb="0" eb="3">
      <t>トウキョウト</t>
    </rPh>
    <rPh sb="3" eb="5">
      <t>ミナトク</t>
    </rPh>
    <rPh sb="5" eb="7">
      <t>シバウラ</t>
    </rPh>
    <phoneticPr fontId="5"/>
  </si>
  <si>
    <t>ビ</t>
  </si>
  <si>
    <t>東京都墨田区東向島6-12-3</t>
  </si>
  <si>
    <t>03-3610-2628</t>
  </si>
  <si>
    <t>03-3610-0924</t>
  </si>
  <si>
    <t>㈱　Ｃｏｌ　Ｐｉｅｒｒｏｔ</t>
  </si>
  <si>
    <t>7/5留守7/6留守</t>
    <rPh sb="3" eb="5">
      <t>ルス</t>
    </rPh>
    <rPh sb="8" eb="10">
      <t>ルス</t>
    </rPh>
    <phoneticPr fontId="5"/>
  </si>
  <si>
    <t>153-0042</t>
  </si>
  <si>
    <t>東京都目黒区青葉台1-17-5-401</t>
  </si>
  <si>
    <t>03-5458-5870</t>
  </si>
  <si>
    <t>03-6369-3316</t>
  </si>
  <si>
    <t>㈲ビービーエーアソシエーション</t>
  </si>
  <si>
    <t>7/4番号間違い7/5説明間違い。発注が開始決定前で納品が決定より後になる場合今回に限り、共益債権とする。</t>
    <rPh sb="3" eb="5">
      <t>バンゴウ</t>
    </rPh>
    <rPh sb="5" eb="7">
      <t>マチガ</t>
    </rPh>
    <rPh sb="11" eb="13">
      <t>セツメイ</t>
    </rPh>
    <rPh sb="13" eb="15">
      <t>マチガ</t>
    </rPh>
    <rPh sb="17" eb="19">
      <t>ハッチュウ</t>
    </rPh>
    <rPh sb="20" eb="22">
      <t>カイシ</t>
    </rPh>
    <rPh sb="22" eb="24">
      <t>ケッテイ</t>
    </rPh>
    <rPh sb="24" eb="25">
      <t>マエ</t>
    </rPh>
    <rPh sb="26" eb="28">
      <t>ノウヒン</t>
    </rPh>
    <rPh sb="29" eb="31">
      <t>ケッテイ</t>
    </rPh>
    <rPh sb="33" eb="34">
      <t>アト</t>
    </rPh>
    <rPh sb="37" eb="39">
      <t>バアイ</t>
    </rPh>
    <rPh sb="39" eb="41">
      <t>コンカイ</t>
    </rPh>
    <rPh sb="42" eb="43">
      <t>カギ</t>
    </rPh>
    <rPh sb="45" eb="47">
      <t>キョウエキ</t>
    </rPh>
    <rPh sb="47" eb="49">
      <t>サイケン</t>
    </rPh>
    <phoneticPr fontId="5"/>
  </si>
  <si>
    <t>106-0046</t>
  </si>
  <si>
    <t>東京都港区元麻布3-4-29　ﾄｩｰﾙﾌﾞﾗﾝｼｭ麻布1F</t>
    <rPh sb="0" eb="8">
      <t>１０６－００４６</t>
    </rPh>
    <rPh sb="25" eb="27">
      <t>アザブ</t>
    </rPh>
    <phoneticPr fontId="5"/>
  </si>
  <si>
    <t>03-3473-8074</t>
  </si>
  <si>
    <r>
      <t>ベルナールアオヤマ　</t>
    </r>
    <r>
      <rPr>
        <sz val="11"/>
        <color indexed="10"/>
        <rFont val="ＭＳ Ｐゴシック"/>
        <family val="3"/>
        <charset val="128"/>
      </rPr>
      <t>鈴木悦子</t>
    </r>
    <rPh sb="10" eb="12">
      <t>スズキ</t>
    </rPh>
    <rPh sb="12" eb="14">
      <t>エツコ</t>
    </rPh>
    <phoneticPr fontId="5"/>
  </si>
  <si>
    <t>ベ</t>
  </si>
  <si>
    <t>7/5事務所の管理会社　退去したので原状回復中。敷金から戻すお金があるか、不足なら債権が発生する。宮原先生にお伝えしたいるそうです。</t>
    <rPh sb="3" eb="5">
      <t>ジム</t>
    </rPh>
    <rPh sb="5" eb="6">
      <t>ショ</t>
    </rPh>
    <rPh sb="7" eb="9">
      <t>カンリ</t>
    </rPh>
    <rPh sb="9" eb="11">
      <t>カイシャ</t>
    </rPh>
    <rPh sb="12" eb="14">
      <t>タイキョ</t>
    </rPh>
    <rPh sb="18" eb="20">
      <t>ゲンジョウ</t>
    </rPh>
    <rPh sb="20" eb="23">
      <t>カイフクチュウ</t>
    </rPh>
    <rPh sb="24" eb="26">
      <t>シキキン</t>
    </rPh>
    <rPh sb="28" eb="29">
      <t>モド</t>
    </rPh>
    <rPh sb="31" eb="32">
      <t>カネ</t>
    </rPh>
    <rPh sb="37" eb="39">
      <t>フソク</t>
    </rPh>
    <rPh sb="41" eb="43">
      <t>サイケン</t>
    </rPh>
    <rPh sb="44" eb="46">
      <t>ハッセイ</t>
    </rPh>
    <rPh sb="49" eb="51">
      <t>ミヤハラ</t>
    </rPh>
    <rPh sb="51" eb="53">
      <t>センセイ</t>
    </rPh>
    <rPh sb="55" eb="56">
      <t>ツタ</t>
    </rPh>
    <phoneticPr fontId="5"/>
  </si>
  <si>
    <t>東京都渋谷区神宮前2-13-14</t>
    <rPh sb="0" eb="9">
      <t>１５０－０００１</t>
    </rPh>
    <phoneticPr fontId="5"/>
  </si>
  <si>
    <t>ヤマト運輸㈱</t>
  </si>
  <si>
    <t>7/4TEL済</t>
    <rPh sb="6" eb="7">
      <t>スミ</t>
    </rPh>
    <phoneticPr fontId="5"/>
  </si>
  <si>
    <t>140-0003</t>
  </si>
  <si>
    <t>東京都品川区八潮3-2-35</t>
    <rPh sb="0" eb="8">
      <t>１４０－０００３</t>
    </rPh>
    <phoneticPr fontId="5"/>
  </si>
  <si>
    <t>03-3799-6805</t>
  </si>
  <si>
    <t>㈱アクセア</t>
  </si>
  <si>
    <t>7/4担当が本社.。本社に確認します</t>
    <rPh sb="3" eb="5">
      <t>タントウ</t>
    </rPh>
    <rPh sb="6" eb="8">
      <t>ホンシャ</t>
    </rPh>
    <rPh sb="10" eb="12">
      <t>ホンシャ</t>
    </rPh>
    <rPh sb="13" eb="15">
      <t>カクニン</t>
    </rPh>
    <phoneticPr fontId="5"/>
  </si>
  <si>
    <t>東京都新宿区西新宿3-1-4　第2佐山ﾋﾞﾙ1F</t>
    <rPh sb="0" eb="9">
      <t>１６０－００２３</t>
    </rPh>
    <rPh sb="15" eb="16">
      <t>ダイ</t>
    </rPh>
    <rPh sb="17" eb="19">
      <t>サヤマ</t>
    </rPh>
    <phoneticPr fontId="5"/>
  </si>
  <si>
    <t>03-5909-7784</t>
  </si>
  <si>
    <t>03-5909-7785</t>
  </si>
  <si>
    <t>伊藤信子</t>
  </si>
  <si>
    <t>7/4すぐに発送します</t>
    <rPh sb="6" eb="8">
      <t>ハッソウ</t>
    </rPh>
    <phoneticPr fontId="5"/>
  </si>
  <si>
    <t>153-0065</t>
  </si>
  <si>
    <t>東京都目黒区中町1-40-8　303</t>
    <rPh sb="0" eb="8">
      <t>１５３－００６５</t>
    </rPh>
    <phoneticPr fontId="5"/>
  </si>
  <si>
    <t>080-3024-6123</t>
  </si>
  <si>
    <t>㈱サンティエ</t>
  </si>
  <si>
    <t>7/4確認してすぐに発送します</t>
    <rPh sb="3" eb="5">
      <t>カクニン</t>
    </rPh>
    <rPh sb="10" eb="12">
      <t>ハッソウ</t>
    </rPh>
    <phoneticPr fontId="5"/>
  </si>
  <si>
    <t>151-0063</t>
  </si>
  <si>
    <t>東京都渋谷区富ケ谷1-51-4　平塚ﾋﾞﾙ2階</t>
    <rPh sb="0" eb="9">
      <t>１５１－００６３</t>
    </rPh>
    <rPh sb="16" eb="18">
      <t>ヒラツカ</t>
    </rPh>
    <rPh sb="22" eb="23">
      <t>カイ</t>
    </rPh>
    <phoneticPr fontId="5"/>
  </si>
  <si>
    <t>03-5790-5781</t>
  </si>
  <si>
    <t>03-5790-5765</t>
  </si>
  <si>
    <t>㈱ＳＴＡＧＥ　Ｔｏｋｙｏ　Ｍｏｄｅｌ　Ａｇｅｎｃｙ</t>
  </si>
  <si>
    <t>7/4折り返します</t>
    <rPh sb="3" eb="4">
      <t>オ</t>
    </rPh>
    <rPh sb="5" eb="6">
      <t>カエ</t>
    </rPh>
    <phoneticPr fontId="5"/>
  </si>
  <si>
    <t>東京都港区北青山3-5-17　R&amp;M　＃402</t>
    <rPh sb="0" eb="8">
      <t>１０７－００６１</t>
    </rPh>
    <phoneticPr fontId="5"/>
  </si>
  <si>
    <t>03-5414-5711</t>
  </si>
  <si>
    <t>03-5414-0050</t>
  </si>
  <si>
    <t>㈱アレス</t>
  </si>
  <si>
    <t>7/4少額なので提出しないかも</t>
    <rPh sb="3" eb="5">
      <t>ショウガク</t>
    </rPh>
    <rPh sb="8" eb="10">
      <t>テイシュツ</t>
    </rPh>
    <phoneticPr fontId="5"/>
  </si>
  <si>
    <t>650-0027</t>
  </si>
  <si>
    <t>神戸市中央区中町通2-2-17武田ビル</t>
    <rPh sb="0" eb="3">
      <t>コウベシ</t>
    </rPh>
    <rPh sb="3" eb="6">
      <t>チュウオウク</t>
    </rPh>
    <rPh sb="6" eb="8">
      <t>ナカマチ</t>
    </rPh>
    <rPh sb="8" eb="9">
      <t>ドオリ</t>
    </rPh>
    <rPh sb="15" eb="17">
      <t>タケダ</t>
    </rPh>
    <phoneticPr fontId="5"/>
  </si>
  <si>
    <t>078-335-5558</t>
  </si>
  <si>
    <t>078-335-5596</t>
  </si>
  <si>
    <t>㈱ワールドインダストリーニット</t>
  </si>
  <si>
    <t>7/4嶋津先生に対応お願いしました</t>
    <rPh sb="3" eb="5">
      <t>シマヅ</t>
    </rPh>
    <rPh sb="5" eb="7">
      <t>センセイ</t>
    </rPh>
    <rPh sb="8" eb="10">
      <t>タイオウ</t>
    </rPh>
    <rPh sb="11" eb="12">
      <t>ネガ</t>
    </rPh>
    <phoneticPr fontId="5"/>
  </si>
  <si>
    <t>949-7135</t>
  </si>
  <si>
    <t>新潟県南魚沼市新堀新田629-943</t>
    <rPh sb="0" eb="3">
      <t>ニイガタケン</t>
    </rPh>
    <rPh sb="3" eb="4">
      <t>ミナミ</t>
    </rPh>
    <rPh sb="4" eb="7">
      <t>ウオヌマシ</t>
    </rPh>
    <rPh sb="7" eb="9">
      <t>ニイホリ</t>
    </rPh>
    <rPh sb="9" eb="11">
      <t>シンデン</t>
    </rPh>
    <phoneticPr fontId="5"/>
  </si>
  <si>
    <t>025-775-3878</t>
  </si>
  <si>
    <t>025-775-3841</t>
  </si>
  <si>
    <t>Ｍｓデザイン　畑田正治</t>
  </si>
  <si>
    <t>債権なし？？？</t>
    <rPh sb="0" eb="2">
      <t>サイケン</t>
    </rPh>
    <phoneticPr fontId="5"/>
  </si>
  <si>
    <t>135-0091</t>
  </si>
  <si>
    <t>東京都港区台場1-3-4-2908</t>
    <rPh sb="0" eb="7">
      <t>１３５－００９１</t>
    </rPh>
    <phoneticPr fontId="5"/>
  </si>
  <si>
    <t>03-6457-1649</t>
  </si>
  <si>
    <t>03-6457-1659</t>
  </si>
  <si>
    <t>7/5担当が休んでいるので確認します。弁護士に相談することが出てくるかもしれません</t>
    <rPh sb="3" eb="5">
      <t>タントウ</t>
    </rPh>
    <rPh sb="6" eb="7">
      <t>ヤス</t>
    </rPh>
    <rPh sb="13" eb="15">
      <t>カクニン</t>
    </rPh>
    <rPh sb="19" eb="22">
      <t>ベンゴシ</t>
    </rPh>
    <rPh sb="23" eb="25">
      <t>ソウダン</t>
    </rPh>
    <rPh sb="30" eb="31">
      <t>デ</t>
    </rPh>
    <phoneticPr fontId="5"/>
  </si>
  <si>
    <t>107-0052</t>
  </si>
  <si>
    <t>東京都港区赤坂8-1-19　日本生命赤坂ビル3F</t>
    <rPh sb="0" eb="2">
      <t>トウキョウ</t>
    </rPh>
    <rPh sb="2" eb="3">
      <t>ト</t>
    </rPh>
    <rPh sb="3" eb="5">
      <t>ミナトク</t>
    </rPh>
    <rPh sb="5" eb="7">
      <t>アカサカ</t>
    </rPh>
    <rPh sb="14" eb="16">
      <t>ニホン</t>
    </rPh>
    <rPh sb="16" eb="18">
      <t>セイメイ</t>
    </rPh>
    <rPh sb="18" eb="20">
      <t>アカサカ</t>
    </rPh>
    <phoneticPr fontId="5"/>
  </si>
  <si>
    <t>03-5785-6635</t>
  </si>
  <si>
    <t>03-5785-6636</t>
  </si>
  <si>
    <t>アメリカンファミリー生命保険会社</t>
    <rPh sb="10" eb="12">
      <t>セイメイ</t>
    </rPh>
    <rPh sb="12" eb="14">
      <t>ホケン</t>
    </rPh>
    <rPh sb="14" eb="16">
      <t>カイシャ</t>
    </rPh>
    <phoneticPr fontId="5"/>
  </si>
  <si>
    <t>東京都新宿区西新宿2-1-1　新宿三井ビル</t>
    <rPh sb="0" eb="3">
      <t>トウキョウト</t>
    </rPh>
    <rPh sb="3" eb="6">
      <t>シンジュクク</t>
    </rPh>
    <rPh sb="6" eb="9">
      <t>ニシシンジュク</t>
    </rPh>
    <rPh sb="15" eb="17">
      <t>シンジュク</t>
    </rPh>
    <rPh sb="17" eb="19">
      <t>ミツイ</t>
    </rPh>
    <phoneticPr fontId="5"/>
  </si>
  <si>
    <t>東京海上日動火災保険株式会社</t>
    <rPh sb="0" eb="2">
      <t>トウキョウ</t>
    </rPh>
    <rPh sb="2" eb="4">
      <t>カイジョウ</t>
    </rPh>
    <rPh sb="4" eb="6">
      <t>ニチドウ</t>
    </rPh>
    <rPh sb="6" eb="8">
      <t>カサイ</t>
    </rPh>
    <rPh sb="8" eb="10">
      <t>ホケン</t>
    </rPh>
    <rPh sb="10" eb="14">
      <t>カブシキガイシャ</t>
    </rPh>
    <phoneticPr fontId="5"/>
  </si>
  <si>
    <t>東京都多摩市鶴牧2-1-1　多摩東京海上日動ビルディング</t>
    <rPh sb="0" eb="3">
      <t>トウキョウト</t>
    </rPh>
    <rPh sb="3" eb="6">
      <t>タマシ</t>
    </rPh>
    <rPh sb="6" eb="8">
      <t>ツルマキ</t>
    </rPh>
    <rPh sb="14" eb="16">
      <t>タマ</t>
    </rPh>
    <rPh sb="16" eb="18">
      <t>トウキョウ</t>
    </rPh>
    <rPh sb="18" eb="20">
      <t>カイジョウ</t>
    </rPh>
    <rPh sb="20" eb="22">
      <t>ニチドウ</t>
    </rPh>
    <phoneticPr fontId="5"/>
  </si>
  <si>
    <t>富士ゼロックス㈱（ＳＭＢＣ）</t>
  </si>
  <si>
    <t>-</t>
    <phoneticPr fontId="5"/>
  </si>
  <si>
    <t>03-6271-5111</t>
  </si>
  <si>
    <t>前受金</t>
    <rPh sb="0" eb="3">
      <t>マエウケキン</t>
    </rPh>
    <phoneticPr fontId="5"/>
  </si>
  <si>
    <t>オリエントコーポレーション（EVOQE）</t>
    <phoneticPr fontId="5"/>
  </si>
  <si>
    <t>オリエントコーポレーション（AUDI Q5）</t>
    <phoneticPr fontId="5"/>
  </si>
  <si>
    <t>割引手形</t>
    <rPh sb="0" eb="2">
      <t>ワリビキ</t>
    </rPh>
    <rPh sb="2" eb="4">
      <t>テガタ</t>
    </rPh>
    <phoneticPr fontId="5"/>
  </si>
  <si>
    <t>支出予定共益費等内訳</t>
    <rPh sb="0" eb="2">
      <t>シシュツ</t>
    </rPh>
    <rPh sb="2" eb="4">
      <t>ヨテイ</t>
    </rPh>
    <rPh sb="4" eb="6">
      <t>キョウエキ</t>
    </rPh>
    <rPh sb="7" eb="8">
      <t>トウ</t>
    </rPh>
    <rPh sb="8" eb="10">
      <t>ウチワケ</t>
    </rPh>
    <phoneticPr fontId="5"/>
  </si>
  <si>
    <t>㈱イーストン</t>
  </si>
  <si>
    <t>東京電力エナジーパートナー㈱</t>
    <rPh sb="0" eb="2">
      <t>トウキョウ</t>
    </rPh>
    <rPh sb="2" eb="4">
      <t>デンリョク</t>
    </rPh>
    <phoneticPr fontId="7"/>
  </si>
  <si>
    <t>NTTファイナンス㈱</t>
  </si>
  <si>
    <t>東京都水道局</t>
    <rPh sb="0" eb="3">
      <t>トウキョウト</t>
    </rPh>
    <rPh sb="3" eb="6">
      <t>スイドウキョク</t>
    </rPh>
    <phoneticPr fontId="7"/>
  </si>
  <si>
    <t>三井住友F&amp;L株式会社(督促手数料）</t>
    <rPh sb="0" eb="2">
      <t>ミツイ</t>
    </rPh>
    <rPh sb="2" eb="4">
      <t>スミトモ</t>
    </rPh>
    <rPh sb="7" eb="11">
      <t>カブシキガイシャ</t>
    </rPh>
    <rPh sb="12" eb="14">
      <t>トクソク</t>
    </rPh>
    <rPh sb="14" eb="17">
      <t>テスウリョウ</t>
    </rPh>
    <phoneticPr fontId="7"/>
  </si>
  <si>
    <t>給与手当（6月給与日割）</t>
    <rPh sb="0" eb="2">
      <t>キュウヨ</t>
    </rPh>
    <rPh sb="2" eb="4">
      <t>テアテ</t>
    </rPh>
    <rPh sb="6" eb="7">
      <t>ガツ</t>
    </rPh>
    <rPh sb="7" eb="9">
      <t>キュウヨ</t>
    </rPh>
    <rPh sb="9" eb="11">
      <t>ヒワ</t>
    </rPh>
    <phoneticPr fontId="7"/>
  </si>
  <si>
    <t>通勤手当（6月給与日割）</t>
    <rPh sb="0" eb="2">
      <t>ツウキン</t>
    </rPh>
    <rPh sb="2" eb="4">
      <t>テアテ</t>
    </rPh>
    <phoneticPr fontId="7"/>
  </si>
  <si>
    <t>④</t>
    <phoneticPr fontId="5"/>
  </si>
  <si>
    <t>現金及び預金</t>
    <rPh sb="0" eb="2">
      <t>ゲンキン</t>
    </rPh>
    <rPh sb="2" eb="3">
      <t>オヨ</t>
    </rPh>
    <rPh sb="4" eb="6">
      <t>ヨキン</t>
    </rPh>
    <phoneticPr fontId="5"/>
  </si>
  <si>
    <t>試算表</t>
    <rPh sb="0" eb="3">
      <t>シサンヒョウ</t>
    </rPh>
    <phoneticPr fontId="5"/>
  </si>
  <si>
    <t>簿価</t>
    <rPh sb="0" eb="2">
      <t>ボカ</t>
    </rPh>
    <phoneticPr fontId="5"/>
  </si>
  <si>
    <t>調整後</t>
    <rPh sb="0" eb="2">
      <t>チョウセイ</t>
    </rPh>
    <rPh sb="2" eb="3">
      <t>ゴ</t>
    </rPh>
    <phoneticPr fontId="5"/>
  </si>
  <si>
    <t>相殺後</t>
    <rPh sb="0" eb="2">
      <t>ソウサイ</t>
    </rPh>
    <rPh sb="2" eb="3">
      <t>ゴ</t>
    </rPh>
    <phoneticPr fontId="5"/>
  </si>
  <si>
    <t>清算残高</t>
    <rPh sb="0" eb="2">
      <t>セイサン</t>
    </rPh>
    <rPh sb="2" eb="4">
      <t>ザンダカ</t>
    </rPh>
    <phoneticPr fontId="5"/>
  </si>
  <si>
    <t>無形固定資産</t>
    <phoneticPr fontId="5"/>
  </si>
  <si>
    <t>投資その他の資産</t>
    <phoneticPr fontId="5"/>
  </si>
  <si>
    <t>純資産</t>
    <rPh sb="0" eb="3">
      <t>ジュンシサン</t>
    </rPh>
    <phoneticPr fontId="5"/>
  </si>
  <si>
    <t>計</t>
    <phoneticPr fontId="5"/>
  </si>
  <si>
    <t>組替え等</t>
    <rPh sb="0" eb="2">
      <t>クミカ</t>
    </rPh>
    <rPh sb="3" eb="4">
      <t>トウ</t>
    </rPh>
    <phoneticPr fontId="5"/>
  </si>
  <si>
    <t>貸倒引当金</t>
    <phoneticPr fontId="5"/>
  </si>
  <si>
    <t>債権届出
6/10時点</t>
    <rPh sb="0" eb="2">
      <t>サイケン</t>
    </rPh>
    <rPh sb="2" eb="3">
      <t>トド</t>
    </rPh>
    <rPh sb="3" eb="4">
      <t>デ</t>
    </rPh>
    <rPh sb="9" eb="11">
      <t>ジテン</t>
    </rPh>
    <phoneticPr fontId="5"/>
  </si>
  <si>
    <t xml:space="preserve"> 　第19期（平成28年7月期）借入金残高推移表</t>
    <rPh sb="2" eb="3">
      <t>ダイ</t>
    </rPh>
    <rPh sb="5" eb="6">
      <t>キ</t>
    </rPh>
    <rPh sb="7" eb="9">
      <t>ヘイセイ</t>
    </rPh>
    <rPh sb="11" eb="12">
      <t>ネン</t>
    </rPh>
    <rPh sb="13" eb="15">
      <t>ガツキ</t>
    </rPh>
    <rPh sb="16" eb="18">
      <t>カリイレ</t>
    </rPh>
    <rPh sb="18" eb="19">
      <t>キン</t>
    </rPh>
    <rPh sb="19" eb="21">
      <t>ザンダカ</t>
    </rPh>
    <rPh sb="21" eb="23">
      <t>スイイ</t>
    </rPh>
    <rPh sb="23" eb="24">
      <t>ヒョウ</t>
    </rPh>
    <phoneticPr fontId="5"/>
  </si>
  <si>
    <t>イエリデザインプロダクツ株式会社</t>
    <rPh sb="12" eb="14">
      <t>カブシキ</t>
    </rPh>
    <rPh sb="14" eb="16">
      <t>カイシャ</t>
    </rPh>
    <phoneticPr fontId="5"/>
  </si>
  <si>
    <t>【借入金残高推移表】</t>
    <rPh sb="1" eb="3">
      <t>カリイレ</t>
    </rPh>
    <rPh sb="3" eb="4">
      <t>キン</t>
    </rPh>
    <rPh sb="4" eb="6">
      <t>ザンダカ</t>
    </rPh>
    <rPh sb="6" eb="8">
      <t>スイイ</t>
    </rPh>
    <rPh sb="8" eb="9">
      <t>ヒョウ</t>
    </rPh>
    <phoneticPr fontId="5"/>
  </si>
  <si>
    <t>(単位：千円)</t>
    <phoneticPr fontId="5"/>
  </si>
  <si>
    <t>金融機関／借入金総額</t>
    <rPh sb="0" eb="2">
      <t>キンユウ</t>
    </rPh>
    <rPh sb="2" eb="4">
      <t>キカン</t>
    </rPh>
    <rPh sb="5" eb="7">
      <t>カリイレ</t>
    </rPh>
    <rPh sb="7" eb="8">
      <t>キン</t>
    </rPh>
    <rPh sb="8" eb="10">
      <t>ソウガク</t>
    </rPh>
    <phoneticPr fontId="5"/>
  </si>
  <si>
    <t>期首残高</t>
    <rPh sb="0" eb="2">
      <t>キシュ</t>
    </rPh>
    <rPh sb="2" eb="4">
      <t>ザンダカ</t>
    </rPh>
    <phoneticPr fontId="5"/>
  </si>
  <si>
    <t>8月</t>
  </si>
  <si>
    <t>9月</t>
  </si>
  <si>
    <t>10月</t>
  </si>
  <si>
    <t>11月</t>
  </si>
  <si>
    <t>12月</t>
  </si>
  <si>
    <t>1月</t>
  </si>
  <si>
    <t>2月</t>
  </si>
  <si>
    <t>3月</t>
  </si>
  <si>
    <t>4月</t>
  </si>
  <si>
    <t>5月</t>
  </si>
  <si>
    <t>6月</t>
    <phoneticPr fontId="5"/>
  </si>
  <si>
    <t>7月</t>
    <phoneticPr fontId="5"/>
  </si>
  <si>
    <t>年間合計</t>
    <rPh sb="0" eb="2">
      <t>ネンカン</t>
    </rPh>
    <rPh sb="2" eb="4">
      <t>ゴウケイ</t>
    </rPh>
    <phoneticPr fontId="5"/>
  </si>
  <si>
    <t>埼玉りそな/H24年10月(保証協会)</t>
    <rPh sb="0" eb="2">
      <t>サイタマ</t>
    </rPh>
    <rPh sb="9" eb="10">
      <t>ネン</t>
    </rPh>
    <rPh sb="12" eb="13">
      <t>ガツ</t>
    </rPh>
    <rPh sb="14" eb="16">
      <t>ホショウ</t>
    </rPh>
    <rPh sb="16" eb="18">
      <t>キョウカイ</t>
    </rPh>
    <phoneticPr fontId="5"/>
  </si>
  <si>
    <t>3,000万円/60回</t>
    <rPh sb="10" eb="11">
      <t>カイ</t>
    </rPh>
    <phoneticPr fontId="5"/>
  </si>
  <si>
    <t>利息1.725%</t>
    <rPh sb="0" eb="2">
      <t>リソク</t>
    </rPh>
    <phoneticPr fontId="5"/>
  </si>
  <si>
    <t>埼玉りそな</t>
    <rPh sb="0" eb="2">
      <t>サイタマ</t>
    </rPh>
    <phoneticPr fontId="5"/>
  </si>
  <si>
    <t>長期</t>
    <rPh sb="0" eb="2">
      <t>チョウキ</t>
    </rPh>
    <phoneticPr fontId="5"/>
  </si>
  <si>
    <t>保証協会</t>
    <rPh sb="0" eb="2">
      <t>ホショウ</t>
    </rPh>
    <rPh sb="2" eb="4">
      <t>キョウカイ</t>
    </rPh>
    <phoneticPr fontId="5"/>
  </si>
  <si>
    <t>埼玉りそな/H24年10月</t>
    <rPh sb="0" eb="2">
      <t>サイタマ</t>
    </rPh>
    <rPh sb="9" eb="10">
      <t>ネン</t>
    </rPh>
    <rPh sb="12" eb="13">
      <t>ガツ</t>
    </rPh>
    <phoneticPr fontId="5"/>
  </si>
  <si>
    <t>7,000万円/月末</t>
    <rPh sb="8" eb="10">
      <t>ゲツマツ</t>
    </rPh>
    <phoneticPr fontId="5"/>
  </si>
  <si>
    <t>利息2.30%</t>
    <rPh sb="0" eb="2">
      <t>リソク</t>
    </rPh>
    <phoneticPr fontId="5"/>
  </si>
  <si>
    <t>7,000万円/60回</t>
    <phoneticPr fontId="5"/>
  </si>
  <si>
    <t>埼玉りそな/H25.12月</t>
    <rPh sb="0" eb="2">
      <t>サイタマ</t>
    </rPh>
    <rPh sb="12" eb="13">
      <t>ガツ</t>
    </rPh>
    <phoneticPr fontId="5"/>
  </si>
  <si>
    <t>10,000万円/60回</t>
    <phoneticPr fontId="5"/>
  </si>
  <si>
    <t>利息2.250%</t>
    <rPh sb="0" eb="2">
      <t>リソク</t>
    </rPh>
    <phoneticPr fontId="5"/>
  </si>
  <si>
    <t>長期</t>
    <rPh sb="0" eb="1">
      <t>チョウ</t>
    </rPh>
    <rPh sb="1" eb="2">
      <t>キ</t>
    </rPh>
    <phoneticPr fontId="5"/>
  </si>
  <si>
    <t>10,000万円/60回</t>
    <phoneticPr fontId="5"/>
  </si>
  <si>
    <t>長期</t>
    <phoneticPr fontId="5"/>
  </si>
  <si>
    <t>埼玉りそな/H26年10月(保証協会)</t>
    <rPh sb="0" eb="2">
      <t>サイタマ</t>
    </rPh>
    <rPh sb="9" eb="10">
      <t>ネン</t>
    </rPh>
    <rPh sb="12" eb="13">
      <t>ガツ</t>
    </rPh>
    <rPh sb="14" eb="16">
      <t>ホショウ</t>
    </rPh>
    <rPh sb="16" eb="18">
      <t>キョウカイ</t>
    </rPh>
    <phoneticPr fontId="5"/>
  </si>
  <si>
    <t>2,000万円/60回</t>
    <phoneticPr fontId="5"/>
  </si>
  <si>
    <t>利息2.225%</t>
    <rPh sb="0" eb="2">
      <t>リソク</t>
    </rPh>
    <phoneticPr fontId="5"/>
  </si>
  <si>
    <t>長期</t>
    <phoneticPr fontId="5"/>
  </si>
  <si>
    <t>埼玉りそな/H26年10月</t>
    <rPh sb="0" eb="2">
      <t>サイタマ</t>
    </rPh>
    <rPh sb="9" eb="10">
      <t>ネン</t>
    </rPh>
    <rPh sb="12" eb="13">
      <t>ガツ</t>
    </rPh>
    <phoneticPr fontId="5"/>
  </si>
  <si>
    <t>8,000万円/60回</t>
    <phoneticPr fontId="5"/>
  </si>
  <si>
    <t>短期</t>
    <phoneticPr fontId="5"/>
  </si>
  <si>
    <t>埼玉りそな/Ｈ27年4月</t>
    <rPh sb="0" eb="2">
      <t>サイタマ</t>
    </rPh>
    <rPh sb="9" eb="10">
      <t>ネン</t>
    </rPh>
    <rPh sb="11" eb="12">
      <t>ガツ</t>
    </rPh>
    <phoneticPr fontId="5"/>
  </si>
  <si>
    <t>5,000万円/2回</t>
    <rPh sb="5" eb="7">
      <t>マンエン</t>
    </rPh>
    <rPh sb="9" eb="10">
      <t>カイ</t>
    </rPh>
    <phoneticPr fontId="5"/>
  </si>
  <si>
    <t>短期</t>
    <rPh sb="0" eb="2">
      <t>タンキ</t>
    </rPh>
    <phoneticPr fontId="5"/>
  </si>
  <si>
    <t>埼玉りそな/H27年9月</t>
    <rPh sb="0" eb="2">
      <t>サイタマ</t>
    </rPh>
    <rPh sb="9" eb="10">
      <t>ネン</t>
    </rPh>
    <rPh sb="11" eb="12">
      <t>ガツ</t>
    </rPh>
    <phoneticPr fontId="5"/>
  </si>
  <si>
    <t>5,000万円/4回</t>
    <rPh sb="5" eb="7">
      <t>マンエン</t>
    </rPh>
    <rPh sb="9" eb="10">
      <t>カイ</t>
    </rPh>
    <phoneticPr fontId="5"/>
  </si>
  <si>
    <t>埼玉りそな合計</t>
    <rPh sb="0" eb="2">
      <t>サイタマ</t>
    </rPh>
    <rPh sb="5" eb="7">
      <t>ゴウケイ</t>
    </rPh>
    <phoneticPr fontId="5"/>
  </si>
  <si>
    <t>プロパー</t>
    <phoneticPr fontId="5"/>
  </si>
  <si>
    <t>西武/H23年6月(保証協会)</t>
    <rPh sb="0" eb="2">
      <t>セイブ</t>
    </rPh>
    <rPh sb="6" eb="7">
      <t>ネン</t>
    </rPh>
    <rPh sb="8" eb="9">
      <t>ガツ</t>
    </rPh>
    <rPh sb="10" eb="12">
      <t>ホショウ</t>
    </rPh>
    <rPh sb="12" eb="14">
      <t>キョウカイ</t>
    </rPh>
    <phoneticPr fontId="5"/>
  </si>
  <si>
    <t>返済額/6日</t>
    <rPh sb="0" eb="2">
      <t>ヘンサイ</t>
    </rPh>
    <rPh sb="2" eb="3">
      <t>ガク</t>
    </rPh>
    <rPh sb="5" eb="6">
      <t>ヒ</t>
    </rPh>
    <phoneticPr fontId="5"/>
  </si>
  <si>
    <t>利息1.80%</t>
    <rPh sb="0" eb="2">
      <t>リソク</t>
    </rPh>
    <phoneticPr fontId="5"/>
  </si>
  <si>
    <t>西武信金</t>
    <rPh sb="0" eb="2">
      <t>セイブ</t>
    </rPh>
    <rPh sb="2" eb="4">
      <t>シンキン</t>
    </rPh>
    <phoneticPr fontId="5"/>
  </si>
  <si>
    <t>西武信金/H23年10月(保証協会)</t>
    <rPh sb="0" eb="2">
      <t>セイブ</t>
    </rPh>
    <rPh sb="2" eb="4">
      <t>シンキン</t>
    </rPh>
    <rPh sb="8" eb="9">
      <t>ネン</t>
    </rPh>
    <rPh sb="11" eb="12">
      <t>ガツ</t>
    </rPh>
    <rPh sb="13" eb="15">
      <t>ホショウ</t>
    </rPh>
    <rPh sb="15" eb="17">
      <t>キョウカイ</t>
    </rPh>
    <phoneticPr fontId="5"/>
  </si>
  <si>
    <t>利息2.23%</t>
    <rPh sb="0" eb="2">
      <t>リソク</t>
    </rPh>
    <phoneticPr fontId="5"/>
  </si>
  <si>
    <t>西武信金/H25年1月</t>
    <rPh sb="0" eb="2">
      <t>セイブ</t>
    </rPh>
    <rPh sb="2" eb="4">
      <t>シンキン</t>
    </rPh>
    <rPh sb="8" eb="9">
      <t>ネン</t>
    </rPh>
    <rPh sb="10" eb="11">
      <t>ガツ</t>
    </rPh>
    <phoneticPr fontId="5"/>
  </si>
  <si>
    <t>3,000万円/60回</t>
    <phoneticPr fontId="5"/>
  </si>
  <si>
    <t>利息 1.925%</t>
    <rPh sb="0" eb="2">
      <t>リソク</t>
    </rPh>
    <phoneticPr fontId="5"/>
  </si>
  <si>
    <t>長期</t>
    <phoneticPr fontId="5"/>
  </si>
  <si>
    <t>西武信金/H26年8月</t>
    <rPh sb="0" eb="2">
      <t>セイブ</t>
    </rPh>
    <rPh sb="2" eb="4">
      <t>シンキン</t>
    </rPh>
    <rPh sb="8" eb="9">
      <t>ネン</t>
    </rPh>
    <rPh sb="10" eb="11">
      <t>ガツ</t>
    </rPh>
    <phoneticPr fontId="5"/>
  </si>
  <si>
    <t>900万円/30回</t>
    <phoneticPr fontId="5"/>
  </si>
  <si>
    <t>利息1.925%</t>
    <rPh sb="0" eb="2">
      <t>リソク</t>
    </rPh>
    <phoneticPr fontId="5"/>
  </si>
  <si>
    <t>西武信金/H27年1月(オリックス)</t>
    <rPh sb="0" eb="2">
      <t>セイブ</t>
    </rPh>
    <rPh sb="2" eb="4">
      <t>シンキン</t>
    </rPh>
    <rPh sb="8" eb="9">
      <t>ネン</t>
    </rPh>
    <rPh sb="10" eb="11">
      <t>ガツ</t>
    </rPh>
    <phoneticPr fontId="5"/>
  </si>
  <si>
    <t>5,000万円/60回</t>
    <rPh sb="5" eb="7">
      <t>マンエン</t>
    </rPh>
    <phoneticPr fontId="5"/>
  </si>
  <si>
    <t>オリックス</t>
    <phoneticPr fontId="5"/>
  </si>
  <si>
    <t>西武信金/H27年1月</t>
    <rPh sb="0" eb="2">
      <t>セイブ</t>
    </rPh>
    <rPh sb="2" eb="4">
      <t>シンキン</t>
    </rPh>
    <rPh sb="8" eb="9">
      <t>ネン</t>
    </rPh>
    <rPh sb="10" eb="11">
      <t>ガツ</t>
    </rPh>
    <phoneticPr fontId="5"/>
  </si>
  <si>
    <t>8,500万円/10回</t>
    <rPh sb="5" eb="7">
      <t>マンエン</t>
    </rPh>
    <phoneticPr fontId="5"/>
  </si>
  <si>
    <t>利息2.125%</t>
    <rPh sb="0" eb="2">
      <t>リソク</t>
    </rPh>
    <phoneticPr fontId="5"/>
  </si>
  <si>
    <t>8,500万円/10回</t>
    <rPh sb="5" eb="7">
      <t>マンエン</t>
    </rPh>
    <rPh sb="10" eb="11">
      <t>カイ</t>
    </rPh>
    <phoneticPr fontId="5"/>
  </si>
  <si>
    <t>西武信金/H27年5月</t>
    <rPh sb="0" eb="2">
      <t>セイブ</t>
    </rPh>
    <rPh sb="2" eb="4">
      <t>シンキン</t>
    </rPh>
    <rPh sb="8" eb="9">
      <t>ネン</t>
    </rPh>
    <rPh sb="10" eb="11">
      <t>ガツ</t>
    </rPh>
    <phoneticPr fontId="5"/>
  </si>
  <si>
    <t>4,700万円/10回</t>
    <rPh sb="5" eb="7">
      <t>マンエン</t>
    </rPh>
    <rPh sb="10" eb="11">
      <t>カイ</t>
    </rPh>
    <phoneticPr fontId="5"/>
  </si>
  <si>
    <t>西武信金/H27年7月</t>
    <rPh sb="0" eb="2">
      <t>セイブ</t>
    </rPh>
    <rPh sb="2" eb="4">
      <t>シンキン</t>
    </rPh>
    <rPh sb="8" eb="9">
      <t>ネン</t>
    </rPh>
    <rPh sb="10" eb="11">
      <t>ガツ</t>
    </rPh>
    <phoneticPr fontId="5"/>
  </si>
  <si>
    <t>2,300万円/10回</t>
    <rPh sb="5" eb="7">
      <t>マンエン</t>
    </rPh>
    <phoneticPr fontId="5"/>
  </si>
  <si>
    <t>西武信金/Ｈ27年8月</t>
    <rPh sb="0" eb="2">
      <t>セイブ</t>
    </rPh>
    <rPh sb="2" eb="4">
      <t>シンキン</t>
    </rPh>
    <rPh sb="8" eb="9">
      <t>ネン</t>
    </rPh>
    <rPh sb="10" eb="11">
      <t>ガツ</t>
    </rPh>
    <phoneticPr fontId="5"/>
  </si>
  <si>
    <t>5,000万円/6回</t>
    <rPh sb="5" eb="7">
      <t>マンエン</t>
    </rPh>
    <rPh sb="9" eb="10">
      <t>カイ</t>
    </rPh>
    <phoneticPr fontId="5"/>
  </si>
  <si>
    <t>西武信金/H27年9月</t>
    <rPh sb="0" eb="2">
      <t>セイブ</t>
    </rPh>
    <rPh sb="2" eb="4">
      <t>シンキン</t>
    </rPh>
    <rPh sb="8" eb="9">
      <t>ネン</t>
    </rPh>
    <rPh sb="10" eb="11">
      <t>ガツ</t>
    </rPh>
    <phoneticPr fontId="5"/>
  </si>
  <si>
    <t>1,600万円/6回</t>
    <rPh sb="5" eb="7">
      <t>マンエン</t>
    </rPh>
    <rPh sb="9" eb="10">
      <t>カイ</t>
    </rPh>
    <phoneticPr fontId="5"/>
  </si>
  <si>
    <t>2,400万円/6回</t>
    <rPh sb="5" eb="7">
      <t>マンエン</t>
    </rPh>
    <rPh sb="9" eb="10">
      <t>カイ</t>
    </rPh>
    <phoneticPr fontId="5"/>
  </si>
  <si>
    <t>西武信金/H27年10月</t>
    <rPh sb="0" eb="2">
      <t>セイブ</t>
    </rPh>
    <rPh sb="2" eb="4">
      <t>シンキン</t>
    </rPh>
    <rPh sb="8" eb="9">
      <t>ネン</t>
    </rPh>
    <rPh sb="11" eb="12">
      <t>ガツ</t>
    </rPh>
    <phoneticPr fontId="5"/>
  </si>
  <si>
    <t>2,300万円/6回</t>
    <rPh sb="5" eb="7">
      <t>マンエン</t>
    </rPh>
    <rPh sb="9" eb="10">
      <t>カイ</t>
    </rPh>
    <phoneticPr fontId="5"/>
  </si>
  <si>
    <t>西武合計</t>
    <rPh sb="0" eb="2">
      <t>セイブ</t>
    </rPh>
    <rPh sb="2" eb="4">
      <t>ゴウケイ</t>
    </rPh>
    <phoneticPr fontId="5"/>
  </si>
  <si>
    <t>千葉/H26年10月</t>
    <rPh sb="0" eb="2">
      <t>チバ</t>
    </rPh>
    <rPh sb="6" eb="7">
      <t>ネン</t>
    </rPh>
    <rPh sb="9" eb="10">
      <t>ガツ</t>
    </rPh>
    <phoneticPr fontId="5"/>
  </si>
  <si>
    <t>5,000万円/12回</t>
    <rPh sb="5" eb="7">
      <t>マンエン</t>
    </rPh>
    <phoneticPr fontId="5"/>
  </si>
  <si>
    <t>利息1.475%</t>
    <rPh sb="0" eb="2">
      <t>リソク</t>
    </rPh>
    <phoneticPr fontId="5"/>
  </si>
  <si>
    <t>千葉</t>
    <rPh sb="0" eb="2">
      <t>チバ</t>
    </rPh>
    <phoneticPr fontId="5"/>
  </si>
  <si>
    <t>5,000万円/12回</t>
    <phoneticPr fontId="5"/>
  </si>
  <si>
    <t>5,000万円/36回</t>
    <rPh sb="5" eb="7">
      <t>マンエン</t>
    </rPh>
    <phoneticPr fontId="5"/>
  </si>
  <si>
    <t>利息1.50%</t>
    <rPh sb="0" eb="2">
      <t>リソク</t>
    </rPh>
    <phoneticPr fontId="5"/>
  </si>
  <si>
    <t>5,000万円/36回</t>
    <phoneticPr fontId="5"/>
  </si>
  <si>
    <t>千葉/H27年4月</t>
    <rPh sb="0" eb="2">
      <t>チバ</t>
    </rPh>
    <rPh sb="6" eb="7">
      <t>ネン</t>
    </rPh>
    <rPh sb="8" eb="9">
      <t>ガツ</t>
    </rPh>
    <phoneticPr fontId="5"/>
  </si>
  <si>
    <t>10,000万円/1回</t>
    <rPh sb="6" eb="8">
      <t>マンエン</t>
    </rPh>
    <phoneticPr fontId="5"/>
  </si>
  <si>
    <t>10,000万円/1回</t>
    <rPh sb="6" eb="8">
      <t>マンエン</t>
    </rPh>
    <rPh sb="10" eb="11">
      <t>カイ</t>
    </rPh>
    <phoneticPr fontId="5"/>
  </si>
  <si>
    <t>千葉合計</t>
    <rPh sb="0" eb="2">
      <t>チバ</t>
    </rPh>
    <rPh sb="2" eb="4">
      <t>ゴウケイ</t>
    </rPh>
    <phoneticPr fontId="5"/>
  </si>
  <si>
    <t>みずほ/H22年8月(保証協会)</t>
    <rPh sb="7" eb="8">
      <t>ネン</t>
    </rPh>
    <rPh sb="9" eb="10">
      <t>ガツ</t>
    </rPh>
    <rPh sb="11" eb="13">
      <t>ホショウ</t>
    </rPh>
    <rPh sb="13" eb="15">
      <t>キョウカイ</t>
    </rPh>
    <phoneticPr fontId="5"/>
  </si>
  <si>
    <t>返済額/末日</t>
    <rPh sb="0" eb="2">
      <t>ヘンサイ</t>
    </rPh>
    <rPh sb="2" eb="3">
      <t>ガク</t>
    </rPh>
    <rPh sb="4" eb="5">
      <t>マツ</t>
    </rPh>
    <rPh sb="5" eb="6">
      <t>ヒ</t>
    </rPh>
    <phoneticPr fontId="5"/>
  </si>
  <si>
    <t>利息1.98%</t>
    <rPh sb="0" eb="2">
      <t>リソク</t>
    </rPh>
    <phoneticPr fontId="5"/>
  </si>
  <si>
    <t>みずほ</t>
    <phoneticPr fontId="5"/>
  </si>
  <si>
    <t>3,000万円/84回</t>
    <rPh sb="5" eb="7">
      <t>マンエン</t>
    </rPh>
    <rPh sb="10" eb="11">
      <t>カイ</t>
    </rPh>
    <phoneticPr fontId="5"/>
  </si>
  <si>
    <t>みずほ/H26.3月</t>
    <rPh sb="9" eb="10">
      <t>ガツ</t>
    </rPh>
    <phoneticPr fontId="5"/>
  </si>
  <si>
    <t>15,000万円/随時</t>
    <rPh sb="6" eb="8">
      <t>マンエン</t>
    </rPh>
    <rPh sb="9" eb="11">
      <t>ズイジ</t>
    </rPh>
    <phoneticPr fontId="5"/>
  </si>
  <si>
    <t>15,000万円/随時</t>
    <rPh sb="9" eb="11">
      <t>ズイジ</t>
    </rPh>
    <phoneticPr fontId="5"/>
  </si>
  <si>
    <t>みずほ合計</t>
    <rPh sb="3" eb="5">
      <t>ゴウケイ</t>
    </rPh>
    <phoneticPr fontId="5"/>
  </si>
  <si>
    <t>八千代/H25年9月(保証協会)</t>
    <rPh sb="0" eb="3">
      <t>ヤチヨ</t>
    </rPh>
    <rPh sb="7" eb="8">
      <t>ネン</t>
    </rPh>
    <rPh sb="9" eb="10">
      <t>ガツ</t>
    </rPh>
    <rPh sb="11" eb="13">
      <t>ホショウ</t>
    </rPh>
    <rPh sb="13" eb="15">
      <t>キョウカイ</t>
    </rPh>
    <phoneticPr fontId="5"/>
  </si>
  <si>
    <t>八千代/H26年3月
※借換え分</t>
    <rPh sb="0" eb="3">
      <t>ヤチヨ</t>
    </rPh>
    <rPh sb="7" eb="8">
      <t>ネン</t>
    </rPh>
    <rPh sb="9" eb="10">
      <t>ガツ</t>
    </rPh>
    <rPh sb="12" eb="14">
      <t>カリカ</t>
    </rPh>
    <rPh sb="15" eb="16">
      <t>ブン</t>
    </rPh>
    <phoneticPr fontId="5"/>
  </si>
  <si>
    <t>15,000万円/36回</t>
    <phoneticPr fontId="5"/>
  </si>
  <si>
    <t>利息1.875%</t>
    <rPh sb="0" eb="2">
      <t>リソク</t>
    </rPh>
    <phoneticPr fontId="5"/>
  </si>
  <si>
    <t>八千代/Ｈ27年2月</t>
    <rPh sb="0" eb="3">
      <t>ヤチヨ</t>
    </rPh>
    <rPh sb="7" eb="8">
      <t>ネン</t>
    </rPh>
    <rPh sb="9" eb="10">
      <t>ガツ</t>
    </rPh>
    <phoneticPr fontId="5"/>
  </si>
  <si>
    <t>3,000万円/36回</t>
    <rPh sb="5" eb="7">
      <t>マンエン</t>
    </rPh>
    <phoneticPr fontId="5"/>
  </si>
  <si>
    <t>八千代/Ｈ27年2月(保証協会)</t>
    <rPh sb="0" eb="3">
      <t>ヤチヨ</t>
    </rPh>
    <rPh sb="7" eb="8">
      <t>ネン</t>
    </rPh>
    <rPh sb="9" eb="10">
      <t>ガツ</t>
    </rPh>
    <rPh sb="11" eb="13">
      <t>ホショウ</t>
    </rPh>
    <rPh sb="13" eb="15">
      <t>キョウカイ</t>
    </rPh>
    <phoneticPr fontId="5"/>
  </si>
  <si>
    <t>600万円/36回</t>
    <rPh sb="3" eb="5">
      <t>マンエン</t>
    </rPh>
    <phoneticPr fontId="5"/>
  </si>
  <si>
    <t>八千代合計</t>
    <rPh sb="0" eb="3">
      <t>ヤチヨ</t>
    </rPh>
    <rPh sb="3" eb="5">
      <t>ゴウケイ</t>
    </rPh>
    <phoneticPr fontId="5"/>
  </si>
  <si>
    <t>北陸/H25年12月</t>
    <rPh sb="0" eb="2">
      <t>ホクリク</t>
    </rPh>
    <rPh sb="6" eb="7">
      <t>ネン</t>
    </rPh>
    <rPh sb="9" eb="10">
      <t>ガツ</t>
    </rPh>
    <phoneticPr fontId="5"/>
  </si>
  <si>
    <t>5,000万円/60回</t>
    <phoneticPr fontId="5"/>
  </si>
  <si>
    <t>利息2.0%</t>
    <rPh sb="0" eb="2">
      <t>リソク</t>
    </rPh>
    <phoneticPr fontId="5"/>
  </si>
  <si>
    <t>北陸</t>
    <rPh sb="0" eb="2">
      <t>ホクリク</t>
    </rPh>
    <phoneticPr fontId="5"/>
  </si>
  <si>
    <t>北陸/H26年11月</t>
    <rPh sb="0" eb="2">
      <t>ホクリク</t>
    </rPh>
    <rPh sb="6" eb="7">
      <t>ネン</t>
    </rPh>
    <rPh sb="9" eb="10">
      <t>ガツ</t>
    </rPh>
    <phoneticPr fontId="5"/>
  </si>
  <si>
    <t>15,000万円/12回</t>
    <phoneticPr fontId="5"/>
  </si>
  <si>
    <t>北陸/Ｈ27年4月</t>
    <rPh sb="0" eb="2">
      <t>ホクリク</t>
    </rPh>
    <rPh sb="6" eb="7">
      <t>ネン</t>
    </rPh>
    <rPh sb="8" eb="9">
      <t>ガツ</t>
    </rPh>
    <phoneticPr fontId="5"/>
  </si>
  <si>
    <t>利息1.45%</t>
    <rPh sb="0" eb="2">
      <t>リソク</t>
    </rPh>
    <phoneticPr fontId="5"/>
  </si>
  <si>
    <t>北陸/Ｈ27年8月</t>
    <rPh sb="0" eb="2">
      <t>ホクリク</t>
    </rPh>
    <rPh sb="6" eb="7">
      <t>ネン</t>
    </rPh>
    <rPh sb="8" eb="9">
      <t>ガツ</t>
    </rPh>
    <phoneticPr fontId="5"/>
  </si>
  <si>
    <t>3,000万円/1回</t>
    <rPh sb="5" eb="7">
      <t>マンエン</t>
    </rPh>
    <rPh sb="9" eb="10">
      <t>カイ</t>
    </rPh>
    <phoneticPr fontId="5"/>
  </si>
  <si>
    <t>利息2.5%</t>
    <rPh sb="0" eb="2">
      <t>リソク</t>
    </rPh>
    <phoneticPr fontId="5"/>
  </si>
  <si>
    <t>北陸合計</t>
    <rPh sb="0" eb="2">
      <t>ホクリク</t>
    </rPh>
    <rPh sb="2" eb="4">
      <t>ゴウケイ</t>
    </rPh>
    <phoneticPr fontId="5"/>
  </si>
  <si>
    <t>三菱UFJ/H26年9月(保証協会)</t>
    <rPh sb="0" eb="2">
      <t>ミツビシ</t>
    </rPh>
    <rPh sb="9" eb="10">
      <t>ネン</t>
    </rPh>
    <rPh sb="11" eb="12">
      <t>ガツ</t>
    </rPh>
    <rPh sb="13" eb="15">
      <t>ホショウ</t>
    </rPh>
    <rPh sb="15" eb="17">
      <t>キョウカイ</t>
    </rPh>
    <phoneticPr fontId="5"/>
  </si>
  <si>
    <t>2,000万円/60回</t>
    <rPh sb="5" eb="7">
      <t>マンエン</t>
    </rPh>
    <phoneticPr fontId="5"/>
  </si>
  <si>
    <t>利息1.095%</t>
    <rPh sb="0" eb="2">
      <t>リソク</t>
    </rPh>
    <phoneticPr fontId="5"/>
  </si>
  <si>
    <t>三菱ＵＦＪ</t>
    <rPh sb="0" eb="2">
      <t>ミツビシ</t>
    </rPh>
    <phoneticPr fontId="5"/>
  </si>
  <si>
    <t>三菱UFJ/H27年6月</t>
    <rPh sb="0" eb="2">
      <t>ミツビシ</t>
    </rPh>
    <rPh sb="9" eb="10">
      <t>ネン</t>
    </rPh>
    <rPh sb="11" eb="12">
      <t>ガツ</t>
    </rPh>
    <phoneticPr fontId="5"/>
  </si>
  <si>
    <t>5,000万円/6回</t>
    <rPh sb="5" eb="7">
      <t>マンエン</t>
    </rPh>
    <phoneticPr fontId="5"/>
  </si>
  <si>
    <t>三菱UFJ合計</t>
    <rPh sb="0" eb="2">
      <t>ミツビシ</t>
    </rPh>
    <rPh sb="5" eb="7">
      <t>ゴウケイ</t>
    </rPh>
    <phoneticPr fontId="5"/>
  </si>
  <si>
    <t>プロパー</t>
    <phoneticPr fontId="5"/>
  </si>
  <si>
    <t>日本政策/H24年7月</t>
    <rPh sb="0" eb="2">
      <t>ニホン</t>
    </rPh>
    <rPh sb="2" eb="4">
      <t>セイサク</t>
    </rPh>
    <rPh sb="8" eb="9">
      <t>ネン</t>
    </rPh>
    <rPh sb="10" eb="11">
      <t>ガツ</t>
    </rPh>
    <phoneticPr fontId="5"/>
  </si>
  <si>
    <t>利息1.95%</t>
    <rPh sb="0" eb="2">
      <t>リソク</t>
    </rPh>
    <phoneticPr fontId="5"/>
  </si>
  <si>
    <t>日本政策</t>
    <rPh sb="0" eb="2">
      <t>ニホン</t>
    </rPh>
    <rPh sb="2" eb="4">
      <t>セイサク</t>
    </rPh>
    <phoneticPr fontId="5"/>
  </si>
  <si>
    <t>8,000万円/47回</t>
    <rPh sb="5" eb="7">
      <t>マンエン</t>
    </rPh>
    <rPh sb="10" eb="11">
      <t>カイ</t>
    </rPh>
    <phoneticPr fontId="5"/>
  </si>
  <si>
    <t>日本政策合計</t>
    <rPh sb="0" eb="2">
      <t>ニホン</t>
    </rPh>
    <rPh sb="2" eb="4">
      <t>セイサク</t>
    </rPh>
    <rPh sb="4" eb="6">
      <t>ゴウケイ</t>
    </rPh>
    <phoneticPr fontId="5"/>
  </si>
  <si>
    <t>プロパー</t>
    <phoneticPr fontId="5"/>
  </si>
  <si>
    <t>長期合計</t>
    <rPh sb="0" eb="2">
      <t>チョウキ</t>
    </rPh>
    <rPh sb="2" eb="4">
      <t>ゴウケイ</t>
    </rPh>
    <phoneticPr fontId="5"/>
  </si>
  <si>
    <t>短期合計</t>
    <rPh sb="0" eb="2">
      <t>タンキ</t>
    </rPh>
    <rPh sb="2" eb="4">
      <t>ゴウケイ</t>
    </rPh>
    <phoneticPr fontId="5"/>
  </si>
  <si>
    <t>当座借越(短期)</t>
    <rPh sb="0" eb="2">
      <t>トウザ</t>
    </rPh>
    <rPh sb="2" eb="4">
      <t>カリコシ</t>
    </rPh>
    <rPh sb="5" eb="7">
      <t>タンキ</t>
    </rPh>
    <phoneticPr fontId="5"/>
  </si>
  <si>
    <t>当座借越(短期)合計</t>
    <rPh sb="0" eb="2">
      <t>トウザ</t>
    </rPh>
    <rPh sb="2" eb="4">
      <t>カリコ</t>
    </rPh>
    <rPh sb="5" eb="7">
      <t>タンキ</t>
    </rPh>
    <rPh sb="8" eb="10">
      <t>ゴウケイ</t>
    </rPh>
    <phoneticPr fontId="5"/>
  </si>
  <si>
    <t>年間返済利息</t>
    <rPh sb="0" eb="2">
      <t>ネンカン</t>
    </rPh>
    <rPh sb="2" eb="4">
      <t>ヘンサイ</t>
    </rPh>
    <rPh sb="4" eb="6">
      <t>リソク</t>
    </rPh>
    <phoneticPr fontId="5"/>
  </si>
  <si>
    <t>総計（返済後残高）</t>
    <rPh sb="0" eb="1">
      <t>ソウ</t>
    </rPh>
    <rPh sb="1" eb="2">
      <t>ケイ</t>
    </rPh>
    <rPh sb="3" eb="5">
      <t>ヘンサイ</t>
    </rPh>
    <rPh sb="5" eb="6">
      <t>ゴ</t>
    </rPh>
    <rPh sb="6" eb="8">
      <t>ザンダカ</t>
    </rPh>
    <phoneticPr fontId="5"/>
  </si>
  <si>
    <t>長期返済合計</t>
    <rPh sb="0" eb="2">
      <t>チョウキ</t>
    </rPh>
    <rPh sb="2" eb="4">
      <t>ヘンサイ</t>
    </rPh>
    <rPh sb="4" eb="6">
      <t>ゴウケイ</t>
    </rPh>
    <phoneticPr fontId="5"/>
  </si>
  <si>
    <t>短期返済合計</t>
    <rPh sb="0" eb="2">
      <t>タンキ</t>
    </rPh>
    <rPh sb="2" eb="4">
      <t>ヘンサイ</t>
    </rPh>
    <rPh sb="4" eb="6">
      <t>ゴウケイ</t>
    </rPh>
    <phoneticPr fontId="5"/>
  </si>
  <si>
    <t>返済月額計</t>
  </si>
  <si>
    <t>利息返済額</t>
    <rPh sb="0" eb="2">
      <t>リソク</t>
    </rPh>
    <rPh sb="2" eb="4">
      <t>ヘンサイ</t>
    </rPh>
    <rPh sb="4" eb="5">
      <t>ガク</t>
    </rPh>
    <phoneticPr fontId="5"/>
  </si>
  <si>
    <t>当座</t>
    <rPh sb="0" eb="2">
      <t>トウザ</t>
    </rPh>
    <phoneticPr fontId="5"/>
  </si>
  <si>
    <t>当座貸越</t>
    <rPh sb="0" eb="2">
      <t>トウザ</t>
    </rPh>
    <rPh sb="2" eb="4">
      <t>カシコシ</t>
    </rPh>
    <phoneticPr fontId="5"/>
  </si>
  <si>
    <t>返済月額計</t>
    <rPh sb="0" eb="2">
      <t>ヘンサイ</t>
    </rPh>
    <rPh sb="2" eb="3">
      <t>ツキ</t>
    </rPh>
    <rPh sb="3" eb="4">
      <t>ガク</t>
    </rPh>
    <rPh sb="4" eb="5">
      <t>ケイ</t>
    </rPh>
    <phoneticPr fontId="5"/>
  </si>
  <si>
    <t>計</t>
    <rPh sb="0" eb="1">
      <t>ケイ</t>
    </rPh>
    <phoneticPr fontId="5"/>
  </si>
  <si>
    <t>前受金</t>
    <rPh sb="0" eb="3">
      <t>マエウケキン</t>
    </rPh>
    <phoneticPr fontId="5"/>
  </si>
  <si>
    <t>短期・長期借入金</t>
    <rPh sb="0" eb="2">
      <t>タンキ</t>
    </rPh>
    <phoneticPr fontId="5"/>
  </si>
  <si>
    <t>割引手形</t>
    <rPh sb="0" eb="2">
      <t>ワリビキ</t>
    </rPh>
    <rPh sb="2" eb="4">
      <t>テガタ</t>
    </rPh>
    <phoneticPr fontId="5"/>
  </si>
  <si>
    <t>リース資産</t>
    <rPh sb="3" eb="5">
      <t>シサン</t>
    </rPh>
    <phoneticPr fontId="5"/>
  </si>
  <si>
    <t>リース債務</t>
    <rPh sb="3" eb="5">
      <t>サイム</t>
    </rPh>
    <phoneticPr fontId="5"/>
  </si>
  <si>
    <t>㈱クレディセゾン　リース＆レンタル部</t>
    <rPh sb="17" eb="18">
      <t>ブ</t>
    </rPh>
    <phoneticPr fontId="5"/>
  </si>
  <si>
    <t>（有）マイティー</t>
    <rPh sb="0" eb="3">
      <t>ユウ</t>
    </rPh>
    <phoneticPr fontId="3"/>
  </si>
  <si>
    <t>佐藤繊維㈱</t>
    <rPh sb="0" eb="2">
      <t>サトウ</t>
    </rPh>
    <rPh sb="2" eb="4">
      <t>センイ</t>
    </rPh>
    <phoneticPr fontId="3"/>
  </si>
  <si>
    <t>深喜毛織㈱</t>
    <rPh sb="0" eb="2">
      <t>フカキ</t>
    </rPh>
    <rPh sb="2" eb="4">
      <t>ケオリ</t>
    </rPh>
    <phoneticPr fontId="3"/>
  </si>
  <si>
    <t>澤田㈱</t>
    <rPh sb="0" eb="2">
      <t>サワダ</t>
    </rPh>
    <phoneticPr fontId="3"/>
  </si>
  <si>
    <t>東洋紡糸工業㈱</t>
    <rPh sb="0" eb="2">
      <t>トウヨウ</t>
    </rPh>
    <rPh sb="2" eb="3">
      <t>ボウ</t>
    </rPh>
    <rPh sb="3" eb="4">
      <t>イト</t>
    </rPh>
    <rPh sb="4" eb="6">
      <t>コウギョウ</t>
    </rPh>
    <phoneticPr fontId="3"/>
  </si>
  <si>
    <t>丸安毛糸㈱</t>
    <rPh sb="0" eb="1">
      <t>マル</t>
    </rPh>
    <rPh sb="1" eb="2">
      <t>ヤス</t>
    </rPh>
    <rPh sb="2" eb="4">
      <t>ケイト</t>
    </rPh>
    <phoneticPr fontId="3"/>
  </si>
  <si>
    <t>アシストＫ　片岡</t>
    <rPh sb="6" eb="8">
      <t>カタオカ</t>
    </rPh>
    <phoneticPr fontId="3"/>
  </si>
  <si>
    <t>財）ﾒﾝｹﾝ品質検査協会</t>
    <rPh sb="0" eb="1">
      <t>ザイ</t>
    </rPh>
    <rPh sb="6" eb="8">
      <t>ヒンシツ</t>
    </rPh>
    <rPh sb="8" eb="10">
      <t>ケンサ</t>
    </rPh>
    <rPh sb="10" eb="12">
      <t>キョウカイ</t>
    </rPh>
    <phoneticPr fontId="3"/>
  </si>
  <si>
    <t>㈱増惣</t>
    <rPh sb="1" eb="2">
      <t>マ</t>
    </rPh>
    <rPh sb="2" eb="3">
      <t>ソウ</t>
    </rPh>
    <phoneticPr fontId="3"/>
  </si>
  <si>
    <t>エップヤーン（有）</t>
    <rPh sb="6" eb="9">
      <t>ユウ</t>
    </rPh>
    <phoneticPr fontId="3"/>
  </si>
  <si>
    <t>(一財)ｶｹﾝﾃｽﾄｾﾝﾀｰ</t>
    <rPh sb="1" eb="2">
      <t>イチ</t>
    </rPh>
    <rPh sb="2" eb="3">
      <t>ザイ</t>
    </rPh>
    <phoneticPr fontId="3"/>
  </si>
  <si>
    <t>東京吉岡㈱</t>
    <rPh sb="0" eb="2">
      <t>トウキョウ</t>
    </rPh>
    <rPh sb="2" eb="4">
      <t>ヨシオカ</t>
    </rPh>
    <phoneticPr fontId="3"/>
  </si>
  <si>
    <t>小林㈱　東京支店</t>
    <rPh sb="0" eb="2">
      <t>コバヤシ</t>
    </rPh>
    <rPh sb="4" eb="6">
      <t>トウキョウ</t>
    </rPh>
    <rPh sb="6" eb="8">
      <t>シテン</t>
    </rPh>
    <phoneticPr fontId="3"/>
  </si>
  <si>
    <t>㈲加東ニットプレス</t>
    <rPh sb="1" eb="3">
      <t>カトウ</t>
    </rPh>
    <phoneticPr fontId="3"/>
  </si>
  <si>
    <t>資産除去債務</t>
    <rPh sb="0" eb="2">
      <t>シサン</t>
    </rPh>
    <rPh sb="2" eb="4">
      <t>ジョキョ</t>
    </rPh>
    <rPh sb="4" eb="6">
      <t>サイム</t>
    </rPh>
    <phoneticPr fontId="5"/>
  </si>
  <si>
    <t>資産除去債務</t>
    <rPh sb="0" eb="2">
      <t>シサン</t>
    </rPh>
    <rPh sb="2" eb="4">
      <t>ジョキョ</t>
    </rPh>
    <rPh sb="4" eb="6">
      <t>サイム</t>
    </rPh>
    <phoneticPr fontId="5"/>
  </si>
  <si>
    <t>中央</t>
    <rPh sb="0" eb="2">
      <t>チュウオウ</t>
    </rPh>
    <phoneticPr fontId="5"/>
  </si>
  <si>
    <t>鉾田</t>
    <rPh sb="0" eb="2">
      <t>ホコタ</t>
    </rPh>
    <phoneticPr fontId="5"/>
  </si>
  <si>
    <t>アルファ</t>
    <phoneticPr fontId="5"/>
  </si>
  <si>
    <t>6/10時点</t>
    <phoneticPr fontId="5"/>
  </si>
  <si>
    <t>TEL</t>
    <phoneticPr fontId="5"/>
  </si>
  <si>
    <t>FAX</t>
    <phoneticPr fontId="5"/>
  </si>
  <si>
    <r>
      <t>03-3861-</t>
    </r>
    <r>
      <rPr>
        <sz val="11"/>
        <color indexed="10"/>
        <rFont val="ＭＳ Ｐゴシック"/>
        <family val="3"/>
        <charset val="128"/>
      </rPr>
      <t>1625</t>
    </r>
    <phoneticPr fontId="5"/>
  </si>
  <si>
    <t>03-3341-5735</t>
    <phoneticPr fontId="5"/>
  </si>
  <si>
    <r>
      <t>03-5878-104</t>
    </r>
    <r>
      <rPr>
        <sz val="11"/>
        <color indexed="10"/>
        <rFont val="ＭＳ Ｐゴシック"/>
        <family val="3"/>
        <charset val="128"/>
      </rPr>
      <t>1</t>
    </r>
    <phoneticPr fontId="5"/>
  </si>
  <si>
    <r>
      <t>03-3688-040</t>
    </r>
    <r>
      <rPr>
        <sz val="11"/>
        <color indexed="10"/>
        <rFont val="ＭＳ Ｐゴシック"/>
        <family val="3"/>
        <charset val="128"/>
      </rPr>
      <t>0</t>
    </r>
    <phoneticPr fontId="5"/>
  </si>
  <si>
    <r>
      <t>100-68</t>
    </r>
    <r>
      <rPr>
        <sz val="11"/>
        <color indexed="10"/>
        <rFont val="ＭＳ Ｐゴシック"/>
        <family val="3"/>
        <charset val="128"/>
      </rPr>
      <t>10</t>
    </r>
    <phoneticPr fontId="5"/>
  </si>
  <si>
    <r>
      <t>03-6910-31</t>
    </r>
    <r>
      <rPr>
        <sz val="11"/>
        <color indexed="10"/>
        <rFont val="ＭＳ Ｐゴシック"/>
        <family val="3"/>
        <charset val="128"/>
      </rPr>
      <t>20</t>
    </r>
    <phoneticPr fontId="5"/>
  </si>
  <si>
    <t>03-3875-0337</t>
    <phoneticPr fontId="5"/>
  </si>
  <si>
    <t>03-5820-0741</t>
    <phoneticPr fontId="5"/>
  </si>
  <si>
    <t>03-5820-0742</t>
    <phoneticPr fontId="5"/>
  </si>
  <si>
    <t>5月分+6月10まで</t>
    <phoneticPr fontId="5"/>
  </si>
  <si>
    <t>03-6206-3155</t>
    <phoneticPr fontId="5"/>
  </si>
  <si>
    <t>990-0831</t>
    <phoneticPr fontId="5"/>
  </si>
  <si>
    <t>東洋ビルメンテナス㈱</t>
    <phoneticPr fontId="5"/>
  </si>
  <si>
    <t>260-8720</t>
    <phoneticPr fontId="5"/>
  </si>
  <si>
    <t>043-247-2946</t>
    <phoneticPr fontId="5"/>
  </si>
  <si>
    <t>043-242-7074</t>
    <phoneticPr fontId="5"/>
  </si>
  <si>
    <t>売掛金\332424漏れ　
5/25　064522</t>
    <phoneticPr fontId="5"/>
  </si>
  <si>
    <t>6/1 26,352　振込</t>
    <phoneticPr fontId="5"/>
  </si>
  <si>
    <r>
      <t>075-</t>
    </r>
    <r>
      <rPr>
        <sz val="11"/>
        <color indexed="10"/>
        <rFont val="ＭＳ Ｐゴシック"/>
        <family val="3"/>
        <charset val="128"/>
      </rPr>
      <t>801-3111</t>
    </r>
    <phoneticPr fontId="5"/>
  </si>
  <si>
    <t>075-812-5627</t>
    <phoneticPr fontId="5"/>
  </si>
  <si>
    <t>ＭＡＳＡＫＡ㈱</t>
    <phoneticPr fontId="5"/>
  </si>
  <si>
    <r>
      <t>0258-</t>
    </r>
    <r>
      <rPr>
        <sz val="11"/>
        <color indexed="10"/>
        <rFont val="ＭＳ Ｐゴシック"/>
        <family val="3"/>
        <charset val="128"/>
      </rPr>
      <t>62-7179</t>
    </r>
    <phoneticPr fontId="5"/>
  </si>
  <si>
    <t>リース</t>
    <phoneticPr fontId="5"/>
  </si>
  <si>
    <t>545-8522</t>
    <phoneticPr fontId="5"/>
  </si>
  <si>
    <t>06-6625-0403</t>
    <phoneticPr fontId="5"/>
  </si>
  <si>
    <t>06-6625-0314</t>
    <phoneticPr fontId="5"/>
  </si>
  <si>
    <t>三井住友ファイナンス＆リース㈱</t>
    <phoneticPr fontId="5"/>
  </si>
  <si>
    <t>101-0003</t>
    <phoneticPr fontId="5"/>
  </si>
  <si>
    <t>03-3515-1267</t>
    <phoneticPr fontId="5"/>
  </si>
  <si>
    <t>三井住友ファイナンス＆リース㈱</t>
    <phoneticPr fontId="5"/>
  </si>
  <si>
    <t>リース</t>
    <phoneticPr fontId="5"/>
  </si>
  <si>
    <t>101-0003</t>
    <phoneticPr fontId="5"/>
  </si>
  <si>
    <t>03-3515-1267</t>
    <phoneticPr fontId="5"/>
  </si>
  <si>
    <t>納品伝票代、消費税違算</t>
    <phoneticPr fontId="5"/>
  </si>
  <si>
    <t>06-6765-1915</t>
    <phoneticPr fontId="5"/>
  </si>
  <si>
    <t>0725-22-1155</t>
    <phoneticPr fontId="5"/>
  </si>
  <si>
    <t>消費税14608、相殺2126</t>
    <phoneticPr fontId="5"/>
  </si>
  <si>
    <t>595-0004</t>
    <phoneticPr fontId="5"/>
  </si>
  <si>
    <t>0725-33-5544</t>
    <phoneticPr fontId="5"/>
  </si>
  <si>
    <t>0725-33-5161</t>
    <phoneticPr fontId="5"/>
  </si>
  <si>
    <t>03-3342-0367</t>
    <phoneticPr fontId="5"/>
  </si>
  <si>
    <t>相殺分先方未処理</t>
    <phoneticPr fontId="5"/>
  </si>
  <si>
    <t>SweetPOSｼｽﾃﾑ、SHOP管理ｼｽﾃﾑ</t>
    <phoneticPr fontId="5"/>
  </si>
  <si>
    <t>03-6204-0617</t>
    <phoneticPr fontId="5"/>
  </si>
  <si>
    <t>03-6204-0525</t>
    <phoneticPr fontId="5"/>
  </si>
  <si>
    <t>874-0919</t>
    <phoneticPr fontId="5"/>
  </si>
  <si>
    <t>0977-23-3351</t>
    <phoneticPr fontId="5"/>
  </si>
  <si>
    <t>0977-25-5665</t>
    <phoneticPr fontId="5"/>
  </si>
  <si>
    <t>332-0016</t>
    <phoneticPr fontId="5"/>
  </si>
  <si>
    <t>048-258-9611</t>
    <phoneticPr fontId="5"/>
  </si>
  <si>
    <t>048-256-1795</t>
    <phoneticPr fontId="5"/>
  </si>
  <si>
    <t>西武信用金庫</t>
    <phoneticPr fontId="5"/>
  </si>
  <si>
    <t>164-0001</t>
    <phoneticPr fontId="5"/>
  </si>
  <si>
    <t>03-3384-6111</t>
    <phoneticPr fontId="5"/>
  </si>
  <si>
    <t>03-3383-4260</t>
    <phoneticPr fontId="5"/>
  </si>
  <si>
    <t>164-0001</t>
    <phoneticPr fontId="5"/>
  </si>
  <si>
    <t>03-3384-6111</t>
    <phoneticPr fontId="5"/>
  </si>
  <si>
    <t>03-3383-4260</t>
    <phoneticPr fontId="5"/>
  </si>
  <si>
    <t>西武信用金庫</t>
    <phoneticPr fontId="5"/>
  </si>
  <si>
    <t>ｲﾘｱﾝﾛｰﾌﾞ利用分漏れ</t>
    <phoneticPr fontId="5"/>
  </si>
  <si>
    <t>リース</t>
    <phoneticPr fontId="5"/>
  </si>
  <si>
    <t>03-6745-6600</t>
    <phoneticPr fontId="5"/>
  </si>
  <si>
    <t>03-3503-7492</t>
    <phoneticPr fontId="5"/>
  </si>
  <si>
    <t>三菱ＵＦＪファクター㈱</t>
    <phoneticPr fontId="5"/>
  </si>
  <si>
    <t>101-0063</t>
    <phoneticPr fontId="5"/>
  </si>
  <si>
    <t>03-3251-8391</t>
    <phoneticPr fontId="5"/>
  </si>
  <si>
    <t>501-0232</t>
    <phoneticPr fontId="5"/>
  </si>
  <si>
    <t>058-326-3720</t>
    <phoneticPr fontId="5"/>
  </si>
  <si>
    <t>058-327-5714</t>
    <phoneticPr fontId="5"/>
  </si>
  <si>
    <t>03-6757-2790</t>
    <phoneticPr fontId="5"/>
  </si>
  <si>
    <t>03-6757-2885</t>
    <phoneticPr fontId="5"/>
  </si>
  <si>
    <t>595-0805</t>
    <phoneticPr fontId="5"/>
  </si>
  <si>
    <t>0725-22-3187</t>
    <phoneticPr fontId="5"/>
  </si>
  <si>
    <t>0725-33-2161</t>
    <phoneticPr fontId="5"/>
  </si>
  <si>
    <t>03-3665-7857</t>
    <phoneticPr fontId="5"/>
  </si>
  <si>
    <t>03-3663-6764</t>
    <phoneticPr fontId="5"/>
  </si>
  <si>
    <t>540-6322</t>
    <phoneticPr fontId="5"/>
  </si>
  <si>
    <t>06-7711-9502</t>
    <phoneticPr fontId="5"/>
  </si>
  <si>
    <t>06-7711-9514</t>
    <phoneticPr fontId="5"/>
  </si>
  <si>
    <r>
      <t>03-3473-</t>
    </r>
    <r>
      <rPr>
        <sz val="11"/>
        <color indexed="10"/>
        <rFont val="ＭＳ Ｐゴシック"/>
        <family val="3"/>
        <charset val="128"/>
      </rPr>
      <t>8471</t>
    </r>
    <phoneticPr fontId="5"/>
  </si>
  <si>
    <r>
      <t>03-3473-</t>
    </r>
    <r>
      <rPr>
        <sz val="11"/>
        <color indexed="10"/>
        <rFont val="ＭＳ Ｐゴシック"/>
        <family val="3"/>
        <charset val="128"/>
      </rPr>
      <t>8509</t>
    </r>
    <phoneticPr fontId="5"/>
  </si>
  <si>
    <t>601-8412</t>
    <phoneticPr fontId="5"/>
  </si>
  <si>
    <t>075-682-2076</t>
    <phoneticPr fontId="5"/>
  </si>
  <si>
    <t>075-682-7241</t>
    <phoneticPr fontId="5"/>
  </si>
  <si>
    <t>03-6386-1112</t>
    <phoneticPr fontId="5"/>
  </si>
  <si>
    <t>03-6386-1153</t>
    <phoneticPr fontId="5"/>
  </si>
  <si>
    <t>大谷ﾒﾘﾔｽ分が含まれている</t>
    <phoneticPr fontId="5"/>
  </si>
  <si>
    <t>03-4334-6417</t>
    <phoneticPr fontId="5"/>
  </si>
  <si>
    <t>072-922-1237</t>
    <phoneticPr fontId="5"/>
  </si>
  <si>
    <t>135-0052</t>
    <phoneticPr fontId="5"/>
  </si>
  <si>
    <t>03-6862-7082</t>
    <phoneticPr fontId="5"/>
  </si>
  <si>
    <t>03-6862-7084</t>
    <phoneticPr fontId="5"/>
  </si>
  <si>
    <t>㈱宮田</t>
    <phoneticPr fontId="5"/>
  </si>
  <si>
    <t>160-8440</t>
    <phoneticPr fontId="5"/>
  </si>
  <si>
    <t>03-6375-0324</t>
    <phoneticPr fontId="5"/>
  </si>
  <si>
    <t>03-5361-3018</t>
    <phoneticPr fontId="5"/>
  </si>
  <si>
    <t>104-8545</t>
    <phoneticPr fontId="5"/>
  </si>
  <si>
    <t>03-6365-5607</t>
    <phoneticPr fontId="5"/>
  </si>
  <si>
    <t>03-6365-5632</t>
    <phoneticPr fontId="5"/>
  </si>
  <si>
    <t>530-0001</t>
    <phoneticPr fontId="5"/>
  </si>
  <si>
    <t>06-4795-1635</t>
    <phoneticPr fontId="5"/>
  </si>
  <si>
    <t>06-6455-8878</t>
    <phoneticPr fontId="5"/>
  </si>
  <si>
    <t>03-3865-2702</t>
    <phoneticPr fontId="5"/>
  </si>
  <si>
    <t>03-3865-2708</t>
    <phoneticPr fontId="5"/>
  </si>
  <si>
    <r>
      <t>03-5638-</t>
    </r>
    <r>
      <rPr>
        <sz val="11"/>
        <color indexed="10"/>
        <rFont val="ＭＳ Ｐゴシック"/>
        <family val="3"/>
        <charset val="128"/>
      </rPr>
      <t>0155</t>
    </r>
    <phoneticPr fontId="5"/>
  </si>
  <si>
    <r>
      <t>03-</t>
    </r>
    <r>
      <rPr>
        <sz val="11"/>
        <color indexed="10"/>
        <rFont val="ＭＳ Ｐゴシック"/>
        <family val="3"/>
        <charset val="128"/>
      </rPr>
      <t>3846-7155</t>
    </r>
    <phoneticPr fontId="5"/>
  </si>
  <si>
    <t>108-8701</t>
    <phoneticPr fontId="5"/>
  </si>
  <si>
    <t>03-5476-8127</t>
    <phoneticPr fontId="5"/>
  </si>
  <si>
    <t>03-3769-3382</t>
    <phoneticPr fontId="5"/>
  </si>
  <si>
    <t>06-7638-0959</t>
    <phoneticPr fontId="5"/>
  </si>
  <si>
    <t>06-6389-2445</t>
    <phoneticPr fontId="5"/>
  </si>
  <si>
    <r>
      <t>03-3843-317</t>
    </r>
    <r>
      <rPr>
        <sz val="11"/>
        <color indexed="10"/>
        <rFont val="ＭＳ Ｐゴシック"/>
        <family val="3"/>
        <charset val="128"/>
      </rPr>
      <t>1</t>
    </r>
    <phoneticPr fontId="5"/>
  </si>
  <si>
    <t>150-0002</t>
    <phoneticPr fontId="5"/>
  </si>
  <si>
    <r>
      <t>03-3661-</t>
    </r>
    <r>
      <rPr>
        <sz val="11"/>
        <color indexed="10"/>
        <rFont val="ＭＳ Ｐゴシック"/>
        <family val="3"/>
        <charset val="128"/>
      </rPr>
      <t>5478</t>
    </r>
    <phoneticPr fontId="5"/>
  </si>
  <si>
    <t>03-3661-1706</t>
    <phoneticPr fontId="5"/>
  </si>
  <si>
    <t>2/20　7377重複請求</t>
    <phoneticPr fontId="5"/>
  </si>
  <si>
    <t>㈱クレディセゾン　　リース＆レンタル部（セゾンリース）</t>
    <phoneticPr fontId="5"/>
  </si>
  <si>
    <t>リース</t>
    <phoneticPr fontId="5"/>
  </si>
  <si>
    <t>532-0011</t>
    <phoneticPr fontId="5"/>
  </si>
  <si>
    <t>06-6305-8696</t>
    <phoneticPr fontId="5"/>
  </si>
  <si>
    <t>06-6305-8692</t>
    <phoneticPr fontId="5"/>
  </si>
  <si>
    <t>シ</t>
    <phoneticPr fontId="5"/>
  </si>
  <si>
    <t>代表取締役　佐藤　学</t>
    <phoneticPr fontId="5"/>
  </si>
  <si>
    <t>243-0432</t>
    <phoneticPr fontId="5"/>
  </si>
  <si>
    <t>046-234-7601</t>
    <phoneticPr fontId="5"/>
  </si>
  <si>
    <t>046-234-8641</t>
    <phoneticPr fontId="5"/>
  </si>
  <si>
    <t>192-0085</t>
    <phoneticPr fontId="5"/>
  </si>
  <si>
    <t>042-621-8120</t>
    <phoneticPr fontId="5"/>
  </si>
  <si>
    <t>042-621-8280</t>
    <phoneticPr fontId="5"/>
  </si>
  <si>
    <t>ＪＫＳイタリア　代理人弁護士寺林智栄</t>
    <phoneticPr fontId="5"/>
  </si>
  <si>
    <t>ジ</t>
    <phoneticPr fontId="5"/>
  </si>
  <si>
    <t>ＪＫＳイタリア　代理人弁護士寺林智栄</t>
    <phoneticPr fontId="5"/>
  </si>
  <si>
    <t>ジ</t>
    <phoneticPr fontId="5"/>
  </si>
  <si>
    <t>135-0016</t>
    <phoneticPr fontId="5"/>
  </si>
  <si>
    <t>03-5677-6390</t>
    <phoneticPr fontId="5"/>
  </si>
  <si>
    <t>03-5677-5044</t>
    <phoneticPr fontId="5"/>
  </si>
  <si>
    <t>03-6455-5295</t>
    <phoneticPr fontId="5"/>
  </si>
  <si>
    <t>03-6455-5296</t>
    <phoneticPr fontId="5"/>
  </si>
  <si>
    <t>113-8411</t>
    <phoneticPr fontId="5"/>
  </si>
  <si>
    <t>03-3815-3177</t>
    <phoneticPr fontId="5"/>
  </si>
  <si>
    <t>03-3815-3118</t>
    <phoneticPr fontId="5"/>
  </si>
  <si>
    <t>170-0013</t>
    <phoneticPr fontId="5"/>
  </si>
  <si>
    <t>03-5992-8441</t>
    <phoneticPr fontId="5"/>
  </si>
  <si>
    <t>03-5992-8447</t>
    <phoneticPr fontId="5"/>
  </si>
  <si>
    <t>060-8623</t>
    <phoneticPr fontId="5"/>
  </si>
  <si>
    <t>011-271-6384</t>
    <phoneticPr fontId="5"/>
  </si>
  <si>
    <t>03-3363-3993　　　090-4053-0716　　</t>
    <phoneticPr fontId="5"/>
  </si>
  <si>
    <t>ム</t>
    <phoneticPr fontId="5"/>
  </si>
  <si>
    <t>ヘアメイク</t>
    <phoneticPr fontId="5"/>
  </si>
  <si>
    <t>ディー・エイチ・エル・ジャパン㈱</t>
    <phoneticPr fontId="5"/>
  </si>
  <si>
    <t>03-5479-2335</t>
    <phoneticPr fontId="5"/>
  </si>
  <si>
    <r>
      <t>03-5479-584</t>
    </r>
    <r>
      <rPr>
        <sz val="11"/>
        <color indexed="10"/>
        <rFont val="ＭＳ Ｐゴシック"/>
        <family val="3"/>
        <charset val="128"/>
      </rPr>
      <t>6</t>
    </r>
    <phoneticPr fontId="5"/>
  </si>
  <si>
    <t>150-0011</t>
    <phoneticPr fontId="5"/>
  </si>
  <si>
    <t>03-6805-0382</t>
    <phoneticPr fontId="5"/>
  </si>
  <si>
    <t>03-3407-7575</t>
    <phoneticPr fontId="5"/>
  </si>
  <si>
    <t>141-0031</t>
    <phoneticPr fontId="5"/>
  </si>
  <si>
    <t>0120-81-4086</t>
    <phoneticPr fontId="5"/>
  </si>
  <si>
    <t>03-5766-2306　　　　0120-81-4087　　</t>
    <phoneticPr fontId="5"/>
  </si>
  <si>
    <t>153-0064</t>
    <phoneticPr fontId="5"/>
  </si>
  <si>
    <t>080-5046-0115</t>
    <phoneticPr fontId="5"/>
  </si>
  <si>
    <t>101-0054</t>
    <phoneticPr fontId="5"/>
  </si>
  <si>
    <t>03-6820-8079</t>
    <phoneticPr fontId="5"/>
  </si>
  <si>
    <t>03-3493-6834</t>
    <phoneticPr fontId="5"/>
  </si>
  <si>
    <t>03-5393-3152</t>
    <phoneticPr fontId="5"/>
  </si>
  <si>
    <t>106-0031</t>
    <phoneticPr fontId="5"/>
  </si>
  <si>
    <t>080-9459-6806</t>
    <phoneticPr fontId="5"/>
  </si>
  <si>
    <t>03-6432-9072</t>
    <phoneticPr fontId="5"/>
  </si>
  <si>
    <t>栃木銀行　足利南支店</t>
    <phoneticPr fontId="5"/>
  </si>
  <si>
    <t>320-8680</t>
    <phoneticPr fontId="5"/>
  </si>
  <si>
    <t>028-633-1173</t>
    <phoneticPr fontId="5"/>
  </si>
  <si>
    <t>028-634-6280</t>
    <phoneticPr fontId="5"/>
  </si>
  <si>
    <t>―</t>
    <phoneticPr fontId="5"/>
  </si>
  <si>
    <t>141-0031</t>
    <phoneticPr fontId="5"/>
  </si>
  <si>
    <t>03-6820-8079</t>
    <phoneticPr fontId="5"/>
  </si>
  <si>
    <t>―</t>
    <phoneticPr fontId="5"/>
  </si>
  <si>
    <t>ワ</t>
    <phoneticPr fontId="5"/>
  </si>
  <si>
    <t>107-0061</t>
    <phoneticPr fontId="5"/>
  </si>
  <si>
    <t>0120-117-440</t>
    <phoneticPr fontId="5"/>
  </si>
  <si>
    <t>7/4TEL</t>
    <phoneticPr fontId="5"/>
  </si>
  <si>
    <t>03-3473-8073</t>
    <phoneticPr fontId="5"/>
  </si>
  <si>
    <t>03-3408-1925　　　090-1798-8495　　</t>
    <phoneticPr fontId="5"/>
  </si>
  <si>
    <t>共益債権？</t>
    <phoneticPr fontId="5"/>
  </si>
  <si>
    <t>ユ</t>
    <phoneticPr fontId="5"/>
  </si>
  <si>
    <t>163-0456</t>
    <phoneticPr fontId="5"/>
  </si>
  <si>
    <t>206-8510</t>
    <phoneticPr fontId="5"/>
  </si>
  <si>
    <t>-</t>
    <phoneticPr fontId="5"/>
  </si>
  <si>
    <t>リース</t>
    <phoneticPr fontId="5"/>
  </si>
  <si>
    <t>締日後仕入分が届出されてない。</t>
    <rPh sb="0" eb="2">
      <t>シメビ</t>
    </rPh>
    <rPh sb="2" eb="3">
      <t>ゴ</t>
    </rPh>
    <rPh sb="3" eb="5">
      <t>シイレ</t>
    </rPh>
    <rPh sb="5" eb="6">
      <t>ブン</t>
    </rPh>
    <rPh sb="7" eb="9">
      <t>トドケデ</t>
    </rPh>
    <phoneticPr fontId="5"/>
  </si>
  <si>
    <t>締日後仕入分</t>
    <rPh sb="0" eb="2">
      <t>シメビ</t>
    </rPh>
    <rPh sb="2" eb="3">
      <t>ゴ</t>
    </rPh>
    <rPh sb="3" eb="5">
      <t>シイレ</t>
    </rPh>
    <rPh sb="5" eb="6">
      <t>ブン</t>
    </rPh>
    <phoneticPr fontId="5"/>
  </si>
  <si>
    <t>三景</t>
    <rPh sb="0" eb="2">
      <t>サンケイ</t>
    </rPh>
    <phoneticPr fontId="3"/>
  </si>
  <si>
    <t>一円ずれてる</t>
    <rPh sb="0" eb="2">
      <t>イチエン</t>
    </rPh>
    <phoneticPr fontId="5"/>
  </si>
  <si>
    <t>１円ずれている</t>
    <rPh sb="1" eb="2">
      <t>エン</t>
    </rPh>
    <phoneticPr fontId="5"/>
  </si>
  <si>
    <t>glam㈱</t>
    <phoneticPr fontId="5"/>
  </si>
  <si>
    <t>６月分</t>
    <rPh sb="1" eb="3">
      <t>ガツブン</t>
    </rPh>
    <phoneticPr fontId="5"/>
  </si>
  <si>
    <t>共益債権</t>
    <rPh sb="0" eb="2">
      <t>キョウエキ</t>
    </rPh>
    <rPh sb="2" eb="4">
      <t>サイケン</t>
    </rPh>
    <phoneticPr fontId="5"/>
  </si>
  <si>
    <t>端数分</t>
    <rPh sb="0" eb="2">
      <t>ハスウ</t>
    </rPh>
    <rPh sb="2" eb="3">
      <t>ブン</t>
    </rPh>
    <phoneticPr fontId="5"/>
  </si>
  <si>
    <t>6/30までの分がのっている</t>
    <rPh sb="7" eb="8">
      <t>ブン</t>
    </rPh>
    <phoneticPr fontId="5"/>
  </si>
  <si>
    <t>請求書があがってない。</t>
    <rPh sb="0" eb="3">
      <t>セイキュウショ</t>
    </rPh>
    <phoneticPr fontId="5"/>
  </si>
  <si>
    <t>前月繰越</t>
  </si>
  <si>
    <t>当月借方</t>
  </si>
  <si>
    <t>当月貸方</t>
  </si>
  <si>
    <t>当月残高</t>
  </si>
  <si>
    <t>社会保険料（延滞金）</t>
    <rPh sb="0" eb="2">
      <t>シャカイ</t>
    </rPh>
    <rPh sb="2" eb="4">
      <t>ホケン</t>
    </rPh>
    <rPh sb="4" eb="5">
      <t>リョウ</t>
    </rPh>
    <rPh sb="6" eb="9">
      <t>エンタイキン</t>
    </rPh>
    <phoneticPr fontId="7"/>
  </si>
  <si>
    <t>東京労働局</t>
    <rPh sb="0" eb="2">
      <t>トウキョウ</t>
    </rPh>
    <rPh sb="2" eb="4">
      <t>ロウドウ</t>
    </rPh>
    <rPh sb="4" eb="5">
      <t>キョク</t>
    </rPh>
    <phoneticPr fontId="5"/>
  </si>
  <si>
    <t>⑤＝②＋③＋④</t>
    <phoneticPr fontId="5"/>
  </si>
  <si>
    <t>⑥＝①－⑤</t>
    <phoneticPr fontId="5"/>
  </si>
  <si>
    <t>⑦</t>
    <phoneticPr fontId="5"/>
  </si>
  <si>
    <t>備考</t>
    <rPh sb="0" eb="2">
      <t>ビコウ</t>
    </rPh>
    <phoneticPr fontId="5"/>
  </si>
  <si>
    <t>前払費用</t>
    <rPh sb="0" eb="1">
      <t>マエ</t>
    </rPh>
    <rPh sb="1" eb="2">
      <t>ハラ</t>
    </rPh>
    <rPh sb="2" eb="4">
      <t>ヒヨウ</t>
    </rPh>
    <phoneticPr fontId="5"/>
  </si>
  <si>
    <t>㈱ﾜｰﾙﾄﾞﾌﾟﾛﾀﾞｸｼｮﾝﾊﾟｰﾄﾅｰｽﾞ</t>
    <phoneticPr fontId="5"/>
  </si>
  <si>
    <t>㈱ワールドプロダクションパートナーズ</t>
    <phoneticPr fontId="5"/>
  </si>
  <si>
    <t>日比谷通商㈱（光熱費）</t>
    <rPh sb="0" eb="3">
      <t>ヒビヤ</t>
    </rPh>
    <rPh sb="3" eb="5">
      <t>ツウショウ</t>
    </rPh>
    <rPh sb="7" eb="10">
      <t>コウネツヒ</t>
    </rPh>
    <phoneticPr fontId="42"/>
  </si>
  <si>
    <t>資産除去債務</t>
    <rPh sb="0" eb="2">
      <t>シサン</t>
    </rPh>
    <rPh sb="2" eb="4">
      <t>ジョキョ</t>
    </rPh>
    <rPh sb="4" eb="6">
      <t>サイム</t>
    </rPh>
    <phoneticPr fontId="5"/>
  </si>
  <si>
    <t>確認中</t>
    <rPh sb="0" eb="3">
      <t>カクニンチュウ</t>
    </rPh>
    <phoneticPr fontId="5"/>
  </si>
  <si>
    <t>ステータス</t>
    <phoneticPr fontId="5"/>
  </si>
  <si>
    <t>2ヶ月分滞納のため、帳簿が正しい</t>
    <rPh sb="2" eb="4">
      <t>ゲツブン</t>
    </rPh>
    <rPh sb="4" eb="6">
      <t>タイノウ</t>
    </rPh>
    <rPh sb="10" eb="12">
      <t>チョウボ</t>
    </rPh>
    <rPh sb="13" eb="14">
      <t>タダ</t>
    </rPh>
    <phoneticPr fontId="5"/>
  </si>
  <si>
    <t>債権届出</t>
    <rPh sb="0" eb="2">
      <t>サイケン</t>
    </rPh>
    <rPh sb="2" eb="3">
      <t>トド</t>
    </rPh>
    <rPh sb="3" eb="4">
      <t>デ</t>
    </rPh>
    <phoneticPr fontId="5"/>
  </si>
  <si>
    <t>帳簿</t>
    <rPh sb="0" eb="2">
      <t>チョウボ</t>
    </rPh>
    <phoneticPr fontId="5"/>
  </si>
  <si>
    <t>差異</t>
    <rPh sb="0" eb="2">
      <t>サイ</t>
    </rPh>
    <phoneticPr fontId="5"/>
  </si>
  <si>
    <t>5月締日後の計上分がずれている？</t>
    <rPh sb="1" eb="2">
      <t>ガツ</t>
    </rPh>
    <rPh sb="2" eb="4">
      <t>シメビ</t>
    </rPh>
    <rPh sb="4" eb="5">
      <t>ゴ</t>
    </rPh>
    <rPh sb="6" eb="8">
      <t>ケイジョウ</t>
    </rPh>
    <rPh sb="8" eb="9">
      <t>ブン</t>
    </rPh>
    <phoneticPr fontId="5"/>
  </si>
  <si>
    <t>請求書ベースで鈴木先生が計上</t>
    <rPh sb="0" eb="3">
      <t>セイキュウショ</t>
    </rPh>
    <rPh sb="7" eb="9">
      <t>スズキ</t>
    </rPh>
    <rPh sb="9" eb="11">
      <t>センセイ</t>
    </rPh>
    <rPh sb="12" eb="14">
      <t>ケイジョウ</t>
    </rPh>
    <phoneticPr fontId="5"/>
  </si>
  <si>
    <t>帳簿上のみでOK</t>
    <rPh sb="0" eb="3">
      <t>チョウボジョウ</t>
    </rPh>
    <phoneticPr fontId="5"/>
  </si>
  <si>
    <t>督促手数料を鈴木先生が計上した分</t>
    <rPh sb="0" eb="2">
      <t>トクソク</t>
    </rPh>
    <rPh sb="2" eb="4">
      <t>テスウ</t>
    </rPh>
    <rPh sb="4" eb="5">
      <t>リョウ</t>
    </rPh>
    <rPh sb="6" eb="8">
      <t>スズキ</t>
    </rPh>
    <rPh sb="8" eb="10">
      <t>センセイ</t>
    </rPh>
    <rPh sb="11" eb="13">
      <t>ケイジョウ</t>
    </rPh>
    <rPh sb="15" eb="16">
      <t>ブン</t>
    </rPh>
    <phoneticPr fontId="5"/>
  </si>
  <si>
    <t>債権届：遅延損害金2,753円、鈴木先生計上督促手数料2,160円の差異</t>
    <rPh sb="0" eb="2">
      <t>サイケン</t>
    </rPh>
    <rPh sb="2" eb="3">
      <t>トドケ</t>
    </rPh>
    <rPh sb="4" eb="6">
      <t>チエン</t>
    </rPh>
    <rPh sb="6" eb="9">
      <t>ソンガイキン</t>
    </rPh>
    <rPh sb="14" eb="15">
      <t>エン</t>
    </rPh>
    <rPh sb="16" eb="18">
      <t>スズキ</t>
    </rPh>
    <rPh sb="18" eb="20">
      <t>センセイ</t>
    </rPh>
    <rPh sb="20" eb="22">
      <t>ケイジョウ</t>
    </rPh>
    <rPh sb="22" eb="24">
      <t>トクソク</t>
    </rPh>
    <rPh sb="24" eb="27">
      <t>テスウリョウ</t>
    </rPh>
    <rPh sb="32" eb="33">
      <t>エン</t>
    </rPh>
    <rPh sb="34" eb="36">
      <t>サイ</t>
    </rPh>
    <phoneticPr fontId="5"/>
  </si>
  <si>
    <t>鈴木先生が締日後の分を計上した分</t>
    <rPh sb="0" eb="2">
      <t>スズキ</t>
    </rPh>
    <rPh sb="2" eb="4">
      <t>センセイ</t>
    </rPh>
    <rPh sb="5" eb="7">
      <t>シメビ</t>
    </rPh>
    <rPh sb="7" eb="8">
      <t>ゴ</t>
    </rPh>
    <rPh sb="9" eb="10">
      <t>ブン</t>
    </rPh>
    <rPh sb="11" eb="13">
      <t>ケイジョウ</t>
    </rPh>
    <rPh sb="15" eb="16">
      <t>ブン</t>
    </rPh>
    <phoneticPr fontId="5"/>
  </si>
  <si>
    <t>先方届出が消費税分等ふくまれていなかったため</t>
    <rPh sb="0" eb="2">
      <t>センポウ</t>
    </rPh>
    <rPh sb="2" eb="4">
      <t>トドケデ</t>
    </rPh>
    <rPh sb="5" eb="8">
      <t>ショウヒゼイ</t>
    </rPh>
    <rPh sb="8" eb="9">
      <t>ブン</t>
    </rPh>
    <rPh sb="9" eb="10">
      <t>トウ</t>
    </rPh>
    <phoneticPr fontId="5"/>
  </si>
  <si>
    <t>帳簿計上漏れ？</t>
    <rPh sb="0" eb="2">
      <t>チョウボ</t>
    </rPh>
    <rPh sb="2" eb="4">
      <t>ケイジョウ</t>
    </rPh>
    <rPh sb="4" eb="5">
      <t>モ</t>
    </rPh>
    <phoneticPr fontId="5"/>
  </si>
  <si>
    <t>債権届出上、締日後仕入分が届出されてない。</t>
    <rPh sb="0" eb="2">
      <t>サイケン</t>
    </rPh>
    <rPh sb="2" eb="3">
      <t>トド</t>
    </rPh>
    <rPh sb="3" eb="4">
      <t>デ</t>
    </rPh>
    <rPh sb="4" eb="5">
      <t>ジョウ</t>
    </rPh>
    <phoneticPr fontId="5"/>
  </si>
  <si>
    <t>損害金分</t>
    <rPh sb="0" eb="3">
      <t>ソンガイキン</t>
    </rPh>
    <rPh sb="3" eb="4">
      <t>ブン</t>
    </rPh>
    <phoneticPr fontId="5"/>
  </si>
  <si>
    <t>相殺分を先方が未処理</t>
    <rPh sb="0" eb="2">
      <t>ソウサイ</t>
    </rPh>
    <rPh sb="2" eb="3">
      <t>ブン</t>
    </rPh>
    <rPh sb="4" eb="6">
      <t>センポウ</t>
    </rPh>
    <rPh sb="7" eb="10">
      <t>ミショリ</t>
    </rPh>
    <phoneticPr fontId="5"/>
  </si>
  <si>
    <t>先方届出が不明。確認中</t>
    <rPh sb="0" eb="2">
      <t>センポウ</t>
    </rPh>
    <rPh sb="2" eb="4">
      <t>トドケデ</t>
    </rPh>
    <rPh sb="5" eb="7">
      <t>フメイ</t>
    </rPh>
    <rPh sb="8" eb="11">
      <t>カクニンチュウ</t>
    </rPh>
    <phoneticPr fontId="5"/>
  </si>
  <si>
    <t>未払利息137,314円、遅延損害金730,301円</t>
    <rPh sb="0" eb="2">
      <t>ミハライ</t>
    </rPh>
    <rPh sb="2" eb="4">
      <t>リソク</t>
    </rPh>
    <rPh sb="11" eb="12">
      <t>エン</t>
    </rPh>
    <rPh sb="13" eb="15">
      <t>チエン</t>
    </rPh>
    <rPh sb="15" eb="18">
      <t>ソンガイキン</t>
    </rPh>
    <rPh sb="25" eb="26">
      <t>エン</t>
    </rPh>
    <phoneticPr fontId="5"/>
  </si>
  <si>
    <t>大谷メリヤス分？</t>
    <rPh sb="0" eb="2">
      <t>オオタニ</t>
    </rPh>
    <rPh sb="6" eb="7">
      <t>ブン</t>
    </rPh>
    <phoneticPr fontId="5"/>
  </si>
  <si>
    <t>先方債権届け出上、6/30までの分が計上されている</t>
    <rPh sb="0" eb="2">
      <t>センポウ</t>
    </rPh>
    <rPh sb="2" eb="4">
      <t>サイケン</t>
    </rPh>
    <rPh sb="4" eb="5">
      <t>トド</t>
    </rPh>
    <rPh sb="6" eb="7">
      <t>デ</t>
    </rPh>
    <rPh sb="7" eb="8">
      <t>ジョウ</t>
    </rPh>
    <rPh sb="16" eb="17">
      <t>ブン</t>
    </rPh>
    <rPh sb="18" eb="20">
      <t>ケイジョウ</t>
    </rPh>
    <phoneticPr fontId="5"/>
  </si>
  <si>
    <t>？</t>
    <phoneticPr fontId="5"/>
  </si>
  <si>
    <t>5月締日後を鈴木先生が計上</t>
    <rPh sb="1" eb="2">
      <t>ガツ</t>
    </rPh>
    <rPh sb="2" eb="4">
      <t>シメビ</t>
    </rPh>
    <rPh sb="4" eb="5">
      <t>ゴ</t>
    </rPh>
    <rPh sb="6" eb="8">
      <t>スズキ</t>
    </rPh>
    <rPh sb="8" eb="10">
      <t>センセイ</t>
    </rPh>
    <rPh sb="11" eb="13">
      <t>ケイジョウ</t>
    </rPh>
    <phoneticPr fontId="5"/>
  </si>
  <si>
    <t>相殺。相殺後の残高あってる？</t>
    <rPh sb="0" eb="2">
      <t>ソウサイ</t>
    </rPh>
    <rPh sb="3" eb="5">
      <t>ソウサイ</t>
    </rPh>
    <rPh sb="5" eb="6">
      <t>ゴ</t>
    </rPh>
    <rPh sb="7" eb="9">
      <t>ザンダカ</t>
    </rPh>
    <phoneticPr fontId="5"/>
  </si>
  <si>
    <t>遅延損害金1,161982、未払利息・手数料38,787、相殺</t>
    <rPh sb="0" eb="2">
      <t>チエン</t>
    </rPh>
    <rPh sb="2" eb="5">
      <t>ソンガイキン</t>
    </rPh>
    <rPh sb="14" eb="16">
      <t>ミハライ</t>
    </rPh>
    <rPh sb="16" eb="18">
      <t>リソク</t>
    </rPh>
    <rPh sb="19" eb="22">
      <t>テスウリョウ</t>
    </rPh>
    <rPh sb="29" eb="31">
      <t>ソウサイ</t>
    </rPh>
    <phoneticPr fontId="5"/>
  </si>
  <si>
    <t>未払利息30,147円、遅延損害金４７，５５２円</t>
    <rPh sb="0" eb="2">
      <t>ミハライ</t>
    </rPh>
    <rPh sb="2" eb="4">
      <t>リソク</t>
    </rPh>
    <rPh sb="10" eb="11">
      <t>エン</t>
    </rPh>
    <rPh sb="12" eb="14">
      <t>チエン</t>
    </rPh>
    <rPh sb="14" eb="17">
      <t>ソンガイキン</t>
    </rPh>
    <rPh sb="23" eb="24">
      <t>エン</t>
    </rPh>
    <phoneticPr fontId="5"/>
  </si>
  <si>
    <t>確認中（債権譲渡）</t>
    <rPh sb="0" eb="3">
      <t>カクニンチュウ</t>
    </rPh>
    <rPh sb="4" eb="6">
      <t>サイケン</t>
    </rPh>
    <rPh sb="6" eb="8">
      <t>ジョウト</t>
    </rPh>
    <phoneticPr fontId="5"/>
  </si>
  <si>
    <t>BMW分が相殺されてる？</t>
    <rPh sb="3" eb="4">
      <t>ブン</t>
    </rPh>
    <rPh sb="5" eb="7">
      <t>ソウサイ</t>
    </rPh>
    <phoneticPr fontId="5"/>
  </si>
  <si>
    <t>先方重複請求分</t>
    <rPh sb="0" eb="2">
      <t>センポウ</t>
    </rPh>
    <rPh sb="2" eb="4">
      <t>チョウフク</t>
    </rPh>
    <rPh sb="4" eb="6">
      <t>セイキュウ</t>
    </rPh>
    <rPh sb="6" eb="7">
      <t>ブン</t>
    </rPh>
    <phoneticPr fontId="5"/>
  </si>
  <si>
    <r>
      <rPr>
        <sz val="10"/>
        <rFont val="ＭＳ Ｐゴシック"/>
        <family val="3"/>
        <charset val="128"/>
      </rPr>
      <t>未払利息</t>
    </r>
    <r>
      <rPr>
        <sz val="10"/>
        <rFont val="Arial"/>
        <family val="2"/>
      </rPr>
      <t>169,530</t>
    </r>
    <r>
      <rPr>
        <sz val="10"/>
        <rFont val="ＭＳ Ｐゴシック"/>
        <family val="3"/>
        <charset val="128"/>
      </rPr>
      <t>、遅延損害金</t>
    </r>
    <r>
      <rPr>
        <sz val="10"/>
        <rFont val="Arial"/>
        <family val="2"/>
      </rPr>
      <t>852,606</t>
    </r>
    <r>
      <rPr>
        <sz val="10"/>
        <rFont val="ＭＳ Ｐゴシック"/>
        <family val="3"/>
        <charset val="128"/>
      </rPr>
      <t>、相殺</t>
    </r>
    <rPh sb="0" eb="2">
      <t>ミハライ</t>
    </rPh>
    <rPh sb="2" eb="4">
      <t>リソク</t>
    </rPh>
    <rPh sb="12" eb="14">
      <t>チエン</t>
    </rPh>
    <rPh sb="14" eb="17">
      <t>ソンガイキン</t>
    </rPh>
    <rPh sb="25" eb="27">
      <t>ソウサイ</t>
    </rPh>
    <phoneticPr fontId="5"/>
  </si>
  <si>
    <r>
      <rPr>
        <sz val="10"/>
        <rFont val="ＭＳ Ｐゴシック"/>
        <family val="3"/>
        <charset val="128"/>
      </rPr>
      <t>手数料</t>
    </r>
    <r>
      <rPr>
        <sz val="10"/>
        <rFont val="Arial"/>
        <family val="2"/>
      </rPr>
      <t>2160,</t>
    </r>
    <r>
      <rPr>
        <sz val="10"/>
        <rFont val="ＭＳ Ｐゴシック"/>
        <family val="3"/>
        <charset val="128"/>
      </rPr>
      <t>遅延損害金</t>
    </r>
    <r>
      <rPr>
        <sz val="10"/>
        <rFont val="Arial"/>
        <family val="2"/>
      </rPr>
      <t>1,089,922</t>
    </r>
    <r>
      <rPr>
        <sz val="10"/>
        <rFont val="ＭＳ Ｐゴシック"/>
        <family val="3"/>
        <charset val="128"/>
      </rPr>
      <t>、相殺</t>
    </r>
    <rPh sb="0" eb="3">
      <t>テスウリョウ</t>
    </rPh>
    <rPh sb="8" eb="10">
      <t>チエン</t>
    </rPh>
    <rPh sb="10" eb="13">
      <t>ソンガイキン</t>
    </rPh>
    <rPh sb="23" eb="25">
      <t>ソウサイ</t>
    </rPh>
    <phoneticPr fontId="5"/>
  </si>
  <si>
    <t>確認中</t>
    <rPh sb="0" eb="3">
      <t>カクニンチュウ</t>
    </rPh>
    <phoneticPr fontId="5"/>
  </si>
  <si>
    <t>坂本ニット宛て債権が譲渡</t>
    <rPh sb="0" eb="2">
      <t>サカモト</t>
    </rPh>
    <rPh sb="5" eb="6">
      <t>ア</t>
    </rPh>
    <rPh sb="7" eb="9">
      <t>サイケン</t>
    </rPh>
    <rPh sb="10" eb="12">
      <t>ジョウト</t>
    </rPh>
    <phoneticPr fontId="5"/>
  </si>
  <si>
    <t>一部都議銀行宛。差額確認中</t>
    <rPh sb="0" eb="2">
      <t>イチブ</t>
    </rPh>
    <rPh sb="2" eb="4">
      <t>トギ</t>
    </rPh>
    <rPh sb="4" eb="6">
      <t>ギンコウ</t>
    </rPh>
    <rPh sb="6" eb="7">
      <t>ア</t>
    </rPh>
    <rPh sb="8" eb="10">
      <t>サガク</t>
    </rPh>
    <rPh sb="10" eb="13">
      <t>カクニンチュウ</t>
    </rPh>
    <phoneticPr fontId="5"/>
  </si>
  <si>
    <t>遅延損害金</t>
    <rPh sb="0" eb="2">
      <t>チエン</t>
    </rPh>
    <rPh sb="2" eb="5">
      <t>ソンガイキン</t>
    </rPh>
    <phoneticPr fontId="5"/>
  </si>
  <si>
    <t>締日後分?</t>
    <rPh sb="0" eb="2">
      <t>シメビ</t>
    </rPh>
    <rPh sb="2" eb="3">
      <t>ゴ</t>
    </rPh>
    <rPh sb="3" eb="4">
      <t>ブン</t>
    </rPh>
    <phoneticPr fontId="5"/>
  </si>
  <si>
    <t>遅延損害金214,278円、相殺</t>
    <rPh sb="0" eb="2">
      <t>チエン</t>
    </rPh>
    <rPh sb="2" eb="5">
      <t>ソンガイキン</t>
    </rPh>
    <rPh sb="12" eb="13">
      <t>エン</t>
    </rPh>
    <rPh sb="14" eb="16">
      <t>ソウサイ</t>
    </rPh>
    <phoneticPr fontId="5"/>
  </si>
  <si>
    <t>遅延損害金366,756円、相殺</t>
    <rPh sb="0" eb="2">
      <t>チエン</t>
    </rPh>
    <rPh sb="2" eb="5">
      <t>ソンガイキン</t>
    </rPh>
    <rPh sb="12" eb="13">
      <t>エン</t>
    </rPh>
    <rPh sb="14" eb="16">
      <t>ソウサイ</t>
    </rPh>
    <phoneticPr fontId="5"/>
  </si>
  <si>
    <t>売上債権との相殺。金額確認中、イリアンオンラインショッピング</t>
    <rPh sb="0" eb="2">
      <t>ウリアゲ</t>
    </rPh>
    <rPh sb="2" eb="4">
      <t>サイケン</t>
    </rPh>
    <rPh sb="6" eb="8">
      <t>ソウサイ</t>
    </rPh>
    <rPh sb="9" eb="11">
      <t>キンガク</t>
    </rPh>
    <rPh sb="11" eb="13">
      <t>カクニン</t>
    </rPh>
    <rPh sb="13" eb="14">
      <t>チュウ</t>
    </rPh>
    <phoneticPr fontId="5"/>
  </si>
  <si>
    <t>その他経費</t>
    <rPh sb="2" eb="3">
      <t>タ</t>
    </rPh>
    <rPh sb="3" eb="5">
      <t>ケイヒ</t>
    </rPh>
    <phoneticPr fontId="5"/>
  </si>
  <si>
    <t>⑧＝⑥/⑦×100</t>
    <phoneticPr fontId="5"/>
  </si>
  <si>
    <t>在庫廃棄費用</t>
    <rPh sb="0" eb="2">
      <t>ザイコ</t>
    </rPh>
    <rPh sb="2" eb="4">
      <t>ハイキ</t>
    </rPh>
    <rPh sb="4" eb="6">
      <t>ヒヨウ</t>
    </rPh>
    <phoneticPr fontId="5"/>
  </si>
  <si>
    <t>在庫保管費用</t>
    <phoneticPr fontId="5"/>
  </si>
  <si>
    <t>在庫配送費用</t>
    <phoneticPr fontId="5"/>
  </si>
  <si>
    <t xml:space="preserve"> 2015年春夏以前の在庫16,027枚の廃棄費用</t>
    <rPh sb="21" eb="23">
      <t>ハイキ</t>
    </rPh>
    <rPh sb="23" eb="25">
      <t>ヒヨウ</t>
    </rPh>
    <phoneticPr fontId="5"/>
  </si>
  <si>
    <t>会計事務所費用</t>
    <rPh sb="0" eb="2">
      <t>カイケイ</t>
    </rPh>
    <rPh sb="2" eb="4">
      <t>ジム</t>
    </rPh>
    <rPh sb="4" eb="5">
      <t>ショ</t>
    </rPh>
    <rPh sb="5" eb="7">
      <t>ヒヨウ</t>
    </rPh>
    <phoneticPr fontId="5"/>
  </si>
  <si>
    <t>税務申告関連等</t>
    <rPh sb="0" eb="2">
      <t>ゼイム</t>
    </rPh>
    <rPh sb="2" eb="4">
      <t>シンコク</t>
    </rPh>
    <rPh sb="4" eb="6">
      <t>カンレン</t>
    </rPh>
    <rPh sb="6" eb="7">
      <t>トウ</t>
    </rPh>
    <phoneticPr fontId="5"/>
  </si>
  <si>
    <t>鉾田定額保管料90,000円×3ヶ月分</t>
    <rPh sb="0" eb="2">
      <t>ホコタ</t>
    </rPh>
    <rPh sb="2" eb="4">
      <t>テイガク</t>
    </rPh>
    <rPh sb="4" eb="7">
      <t>ホカンリョウ</t>
    </rPh>
    <rPh sb="13" eb="14">
      <t>エン</t>
    </rPh>
    <rPh sb="17" eb="19">
      <t>ゲツブン</t>
    </rPh>
    <phoneticPr fontId="5"/>
  </si>
  <si>
    <t>在庫配送に係る宅急便代等</t>
    <rPh sb="0" eb="2">
      <t>ザイコ</t>
    </rPh>
    <rPh sb="2" eb="4">
      <t>ハイソウ</t>
    </rPh>
    <rPh sb="5" eb="6">
      <t>カカ</t>
    </rPh>
    <rPh sb="7" eb="10">
      <t>タッキュウビン</t>
    </rPh>
    <rPh sb="10" eb="11">
      <t>ダイ</t>
    </rPh>
    <rPh sb="11" eb="12">
      <t>トウ</t>
    </rPh>
    <phoneticPr fontId="5"/>
  </si>
  <si>
    <t>処理日時：平成28年07月24日,10:53:39</t>
  </si>
  <si>
    <t>月次/期間：月次</t>
  </si>
  <si>
    <t>集計期間：平成28年06月01日,平成28年06月30日</t>
  </si>
  <si>
    <t xml:space="preserve"> </t>
    <phoneticPr fontId="5"/>
  </si>
  <si>
    <t>代表者代表取締役</t>
    <rPh sb="0" eb="3">
      <t>ダイヒョウシャ</t>
    </rPh>
    <rPh sb="3" eb="5">
      <t>ダイヒョウ</t>
    </rPh>
    <rPh sb="5" eb="8">
      <t>トリシマリヤク</t>
    </rPh>
    <phoneticPr fontId="5"/>
  </si>
  <si>
    <t>上記代理人弁護士</t>
    <rPh sb="0" eb="2">
      <t>ジョウキ</t>
    </rPh>
    <rPh sb="2" eb="5">
      <t>ダイリニン</t>
    </rPh>
    <rPh sb="5" eb="8">
      <t>ベンゴシ</t>
    </rPh>
    <phoneticPr fontId="5"/>
  </si>
  <si>
    <t>〇〇株式会社</t>
    <rPh sb="2" eb="4">
      <t>カブシキ</t>
    </rPh>
    <phoneticPr fontId="5"/>
  </si>
  <si>
    <t>〇〇</t>
    <phoneticPr fontId="5"/>
  </si>
  <si>
    <t>30日分の給与を計上</t>
    <rPh sb="2" eb="4">
      <t>ニチブン</t>
    </rPh>
    <rPh sb="5" eb="7">
      <t>キュウヨ</t>
    </rPh>
    <rPh sb="8" eb="10">
      <t>ケイジョウ</t>
    </rPh>
    <phoneticPr fontId="5"/>
  </si>
  <si>
    <t>単位：円</t>
    <rPh sb="0" eb="2">
      <t>タンイ</t>
    </rPh>
    <rPh sb="3" eb="4">
      <t>エン</t>
    </rPh>
    <phoneticPr fontId="5"/>
  </si>
  <si>
    <t>金融機関名</t>
    <rPh sb="0" eb="2">
      <t>キンユウ</t>
    </rPh>
    <rPh sb="2" eb="4">
      <t>キカン</t>
    </rPh>
    <rPh sb="4" eb="5">
      <t>メイ</t>
    </rPh>
    <phoneticPr fontId="5"/>
  </si>
  <si>
    <t>非保全部分</t>
    <rPh sb="0" eb="1">
      <t>ヒ</t>
    </rPh>
    <rPh sb="1" eb="3">
      <t>ホゼン</t>
    </rPh>
    <rPh sb="3" eb="5">
      <t>ブブン</t>
    </rPh>
    <phoneticPr fontId="5"/>
  </si>
  <si>
    <t>シェア割合</t>
    <rPh sb="3" eb="5">
      <t>ワリアイ</t>
    </rPh>
    <phoneticPr fontId="5"/>
  </si>
  <si>
    <t>項目</t>
    <rPh sb="0" eb="2">
      <t>コウモク</t>
    </rPh>
    <phoneticPr fontId="5"/>
  </si>
  <si>
    <t>支出予定額合計</t>
    <rPh sb="0" eb="2">
      <t>シシュツ</t>
    </rPh>
    <rPh sb="2" eb="4">
      <t>ヨテイ</t>
    </rPh>
    <rPh sb="4" eb="5">
      <t>ガク</t>
    </rPh>
    <rPh sb="5" eb="7">
      <t>ゴウケイ</t>
    </rPh>
    <phoneticPr fontId="5"/>
  </si>
  <si>
    <t>（内訳③）特定調停予納金額等</t>
    <rPh sb="1" eb="3">
      <t>ウチワケ</t>
    </rPh>
    <rPh sb="5" eb="7">
      <t>トクテイ</t>
    </rPh>
    <rPh sb="7" eb="9">
      <t>チョウテイ</t>
    </rPh>
    <rPh sb="13" eb="14">
      <t>トウ</t>
    </rPh>
    <phoneticPr fontId="5"/>
  </si>
  <si>
    <t>（内訳④）特定調停代理人費用</t>
    <rPh sb="1" eb="3">
      <t>ウチワケ</t>
    </rPh>
    <rPh sb="5" eb="7">
      <t>トクテイ</t>
    </rPh>
    <rPh sb="7" eb="9">
      <t>チョウテイ</t>
    </rPh>
    <rPh sb="9" eb="12">
      <t>ダイリニン</t>
    </rPh>
    <rPh sb="12" eb="14">
      <t>ヒヨウ</t>
    </rPh>
    <phoneticPr fontId="5"/>
  </si>
  <si>
    <t>１　債権額一覧</t>
    <rPh sb="2" eb="4">
      <t>サイケン</t>
    </rPh>
    <rPh sb="4" eb="5">
      <t>ガク</t>
    </rPh>
    <rPh sb="5" eb="7">
      <t>イチラン</t>
    </rPh>
    <phoneticPr fontId="5"/>
  </si>
  <si>
    <t>財団債権・優先債権</t>
    <rPh sb="0" eb="2">
      <t>ザイダン</t>
    </rPh>
    <rPh sb="2" eb="4">
      <t>サイケン</t>
    </rPh>
    <rPh sb="5" eb="7">
      <t>ユウセン</t>
    </rPh>
    <rPh sb="7" eb="9">
      <t>サイケン</t>
    </rPh>
    <phoneticPr fontId="5"/>
  </si>
  <si>
    <t>免除額</t>
    <rPh sb="0" eb="2">
      <t>メンジョ</t>
    </rPh>
    <rPh sb="2" eb="3">
      <t>ガク</t>
    </rPh>
    <phoneticPr fontId="5"/>
  </si>
  <si>
    <t>弁済額</t>
    <rPh sb="0" eb="2">
      <t>ベンサイ</t>
    </rPh>
    <rPh sb="2" eb="3">
      <t>ガク</t>
    </rPh>
    <phoneticPr fontId="5"/>
  </si>
  <si>
    <t>元本並びに利息・遅延損害金</t>
    <rPh sb="0" eb="2">
      <t>ガンポン</t>
    </rPh>
    <rPh sb="2" eb="3">
      <t>ナラ</t>
    </rPh>
    <rPh sb="5" eb="7">
      <t>リソク</t>
    </rPh>
    <rPh sb="8" eb="10">
      <t>チエン</t>
    </rPh>
    <rPh sb="10" eb="13">
      <t>ソンガイキン</t>
    </rPh>
    <phoneticPr fontId="5"/>
  </si>
  <si>
    <t>利息・遅延損害金</t>
    <rPh sb="0" eb="2">
      <t>リソク</t>
    </rPh>
    <rPh sb="3" eb="5">
      <t>チエン</t>
    </rPh>
    <rPh sb="5" eb="8">
      <t>ソンガイキン</t>
    </rPh>
    <phoneticPr fontId="5"/>
  </si>
  <si>
    <t>免除率100％</t>
    <rPh sb="0" eb="2">
      <t>メンジョ</t>
    </rPh>
    <rPh sb="2" eb="3">
      <t>リツ</t>
    </rPh>
    <phoneticPr fontId="5"/>
  </si>
  <si>
    <t>全額</t>
    <rPh sb="0" eb="2">
      <t>ゼンガク</t>
    </rPh>
    <phoneticPr fontId="5"/>
  </si>
  <si>
    <t>全額</t>
    <phoneticPr fontId="5"/>
  </si>
  <si>
    <t>弁済率</t>
    <rPh sb="0" eb="2">
      <t>ベンサイ</t>
    </rPh>
    <rPh sb="2" eb="3">
      <t>リツ</t>
    </rPh>
    <phoneticPr fontId="5"/>
  </si>
  <si>
    <t>（弁済額合計／元金部分合計）</t>
    <rPh sb="1" eb="4">
      <t>ベンサイガク</t>
    </rPh>
    <rPh sb="4" eb="6">
      <t>ゴウケイ</t>
    </rPh>
    <rPh sb="7" eb="9">
      <t>ガンキン</t>
    </rPh>
    <rPh sb="9" eb="11">
      <t>ブブン</t>
    </rPh>
    <rPh sb="11" eb="13">
      <t>ゴウケイ</t>
    </rPh>
    <phoneticPr fontId="5"/>
  </si>
  <si>
    <t>弁済計画</t>
    <rPh sb="0" eb="2">
      <t>ベンサイ</t>
    </rPh>
    <rPh sb="2" eb="4">
      <t>ケイカク</t>
    </rPh>
    <phoneticPr fontId="5"/>
  </si>
  <si>
    <t>合計(●名）</t>
    <rPh sb="0" eb="2">
      <t>ゴウケイ</t>
    </rPh>
    <rPh sb="4" eb="5">
      <t>メイ</t>
    </rPh>
    <phoneticPr fontId="5"/>
  </si>
  <si>
    <t>基準日時の元本</t>
    <rPh sb="0" eb="3">
      <t>キジュンビ</t>
    </rPh>
    <rPh sb="3" eb="4">
      <t>ジ</t>
    </rPh>
    <rPh sb="4" eb="5">
      <t>テイジ</t>
    </rPh>
    <rPh sb="5" eb="7">
      <t>ガンポン</t>
    </rPh>
    <phoneticPr fontId="5"/>
  </si>
  <si>
    <t>基準日の前日までの利息・遅延損害金（※）</t>
    <rPh sb="0" eb="3">
      <t>キジュンビ</t>
    </rPh>
    <rPh sb="4" eb="6">
      <t>ゼンジツ</t>
    </rPh>
    <rPh sb="9" eb="11">
      <t>リソク</t>
    </rPh>
    <rPh sb="12" eb="14">
      <t>チエン</t>
    </rPh>
    <rPh sb="14" eb="17">
      <t>ソンガイキン</t>
    </rPh>
    <phoneticPr fontId="5"/>
  </si>
  <si>
    <t>（基準日の前日まで）</t>
    <rPh sb="1" eb="4">
      <t>キジュンビ</t>
    </rPh>
    <rPh sb="5" eb="7">
      <t>ゼンジツ</t>
    </rPh>
    <phoneticPr fontId="5"/>
  </si>
  <si>
    <t>（基準日以降）</t>
    <rPh sb="1" eb="4">
      <t>キジュンビ</t>
    </rPh>
    <rPh sb="4" eb="6">
      <t>イコウ</t>
    </rPh>
    <phoneticPr fontId="5"/>
  </si>
  <si>
    <t>（内訳①）解散年度の申告（解散確定申告書）及び清算事業年度の申告</t>
    <rPh sb="1" eb="3">
      <t>ウチワケ</t>
    </rPh>
    <rPh sb="5" eb="7">
      <t>カイサン</t>
    </rPh>
    <phoneticPr fontId="5"/>
  </si>
  <si>
    <t>（内訳②）解散登記費用及び官報公告費用</t>
    <rPh sb="1" eb="3">
      <t>ウチワケ</t>
    </rPh>
    <phoneticPr fontId="5"/>
  </si>
  <si>
    <t>（内訳⑤）優先債権（公租公課，労働債権）</t>
    <rPh sb="1" eb="3">
      <t>ウチワケ</t>
    </rPh>
    <rPh sb="5" eb="7">
      <t>ユウセン</t>
    </rPh>
    <rPh sb="7" eb="9">
      <t>サイケン</t>
    </rPh>
    <rPh sb="10" eb="12">
      <t>コウソ</t>
    </rPh>
    <rPh sb="12" eb="14">
      <t>コウカ</t>
    </rPh>
    <rPh sb="15" eb="17">
      <t>ロウドウ</t>
    </rPh>
    <rPh sb="17" eb="19">
      <t>サイケン</t>
    </rPh>
    <phoneticPr fontId="5"/>
  </si>
  <si>
    <t>金融機関債権（清算債権）</t>
    <rPh sb="0" eb="2">
      <t>キンユウ</t>
    </rPh>
    <rPh sb="2" eb="4">
      <t>キカン</t>
    </rPh>
    <rPh sb="4" eb="6">
      <t>サイケン</t>
    </rPh>
    <rPh sb="9" eb="11">
      <t>サイケン</t>
    </rPh>
    <phoneticPr fontId="5"/>
  </si>
  <si>
    <t>清算債権合計</t>
    <rPh sb="2" eb="4">
      <t>サイケン</t>
    </rPh>
    <rPh sb="4" eb="6">
      <t>ゴウケイ</t>
    </rPh>
    <phoneticPr fontId="5"/>
  </si>
  <si>
    <t>清算配当率</t>
    <rPh sb="2" eb="4">
      <t>ハイトウ</t>
    </rPh>
    <rPh sb="4" eb="5">
      <t>リツ</t>
    </rPh>
    <phoneticPr fontId="5"/>
  </si>
  <si>
    <t>清算事務人件費</t>
    <rPh sb="2" eb="4">
      <t>ジム</t>
    </rPh>
    <rPh sb="4" eb="7">
      <t>ジンケンヒ</t>
    </rPh>
    <phoneticPr fontId="5"/>
  </si>
  <si>
    <t>清算管財人費用</t>
    <rPh sb="2" eb="5">
      <t>カンザイニン</t>
    </rPh>
    <rPh sb="5" eb="7">
      <t>ヒヨウ</t>
    </rPh>
    <phoneticPr fontId="5"/>
  </si>
  <si>
    <t>２　特定調停による（任意清算に基づく）回収見込額</t>
    <rPh sb="2" eb="4">
      <t>トクテイ</t>
    </rPh>
    <rPh sb="4" eb="6">
      <t>チョウテイ</t>
    </rPh>
    <rPh sb="10" eb="12">
      <t>ニンイ</t>
    </rPh>
    <rPh sb="12" eb="14">
      <t>セイサン</t>
    </rPh>
    <rPh sb="15" eb="16">
      <t>モト</t>
    </rPh>
    <rPh sb="19" eb="21">
      <t>カイシュウ</t>
    </rPh>
    <rPh sb="21" eb="23">
      <t>ミコ</t>
    </rPh>
    <rPh sb="23" eb="24">
      <t>ガク</t>
    </rPh>
    <phoneticPr fontId="5"/>
  </si>
  <si>
    <t>（内訳⑥）一般債権</t>
    <rPh sb="1" eb="3">
      <t>ウチワケ</t>
    </rPh>
    <rPh sb="5" eb="7">
      <t>イッパン</t>
    </rPh>
    <rPh sb="7" eb="9">
      <t>サイケン</t>
    </rPh>
    <phoneticPr fontId="5"/>
  </si>
  <si>
    <t>相殺権
・別除権※</t>
    <rPh sb="0" eb="2">
      <t>ソウサイ</t>
    </rPh>
    <rPh sb="2" eb="3">
      <t>ケン</t>
    </rPh>
    <rPh sb="5" eb="8">
      <t>ベツジョケン</t>
    </rPh>
    <phoneticPr fontId="5"/>
  </si>
  <si>
    <t>免除率</t>
    <rPh sb="0" eb="2">
      <t>メンジョ</t>
    </rPh>
    <rPh sb="2" eb="3">
      <t>リツ</t>
    </rPh>
    <phoneticPr fontId="5"/>
  </si>
  <si>
    <t>※別除権は特定調停による任意清算の場合と清算手続が遅延した場合とで換価金額に違いが生じる場合もあり，その場合には別除権額及び非保全債権額に差異が生じることに留意が必要</t>
    <rPh sb="1" eb="4">
      <t>ベツジョケン</t>
    </rPh>
    <rPh sb="5" eb="7">
      <t>トクテイ</t>
    </rPh>
    <rPh sb="7" eb="9">
      <t>チョウテイ</t>
    </rPh>
    <rPh sb="12" eb="14">
      <t>ニンイ</t>
    </rPh>
    <rPh sb="14" eb="16">
      <t>セイサン</t>
    </rPh>
    <rPh sb="17" eb="19">
      <t>バアイ</t>
    </rPh>
    <rPh sb="20" eb="22">
      <t>セイサン</t>
    </rPh>
    <rPh sb="22" eb="24">
      <t>テツヅキ</t>
    </rPh>
    <rPh sb="25" eb="27">
      <t>チエン</t>
    </rPh>
    <rPh sb="29" eb="31">
      <t>バアイ</t>
    </rPh>
    <rPh sb="33" eb="35">
      <t>カンカ</t>
    </rPh>
    <rPh sb="35" eb="36">
      <t>キン</t>
    </rPh>
    <rPh sb="36" eb="37">
      <t>ガク</t>
    </rPh>
    <rPh sb="38" eb="39">
      <t>チガ</t>
    </rPh>
    <rPh sb="41" eb="42">
      <t>ショウ</t>
    </rPh>
    <rPh sb="44" eb="46">
      <t>バアイ</t>
    </rPh>
    <rPh sb="52" eb="54">
      <t>バアイ</t>
    </rPh>
    <rPh sb="56" eb="59">
      <t>ベツジョケン</t>
    </rPh>
    <rPh sb="59" eb="60">
      <t>ガク</t>
    </rPh>
    <rPh sb="60" eb="61">
      <t>オヨ</t>
    </rPh>
    <rPh sb="62" eb="63">
      <t>ヒ</t>
    </rPh>
    <rPh sb="63" eb="65">
      <t>ホゼン</t>
    </rPh>
    <rPh sb="65" eb="67">
      <t>サイケン</t>
    </rPh>
    <rPh sb="67" eb="68">
      <t>ガク</t>
    </rPh>
    <rPh sb="69" eb="71">
      <t>サイ</t>
    </rPh>
    <rPh sb="72" eb="73">
      <t>ショウ</t>
    </rPh>
    <rPh sb="78" eb="80">
      <t>リュウイ</t>
    </rPh>
    <rPh sb="81" eb="83">
      <t>ヒツヨウ</t>
    </rPh>
    <phoneticPr fontId="5"/>
  </si>
  <si>
    <t>収益弁済がない場合には，基本弁済のみとなりますので，第１回から第５回弁済の箇所は削除してください。</t>
    <rPh sb="0" eb="2">
      <t>シュウエキ</t>
    </rPh>
    <rPh sb="2" eb="4">
      <t>ベンサイ</t>
    </rPh>
    <rPh sb="7" eb="9">
      <t>バアイ</t>
    </rPh>
    <rPh sb="12" eb="14">
      <t>キホン</t>
    </rPh>
    <rPh sb="14" eb="16">
      <t>ベンサイ</t>
    </rPh>
    <rPh sb="26" eb="27">
      <t>ダイ</t>
    </rPh>
    <rPh sb="28" eb="29">
      <t>カイ</t>
    </rPh>
    <rPh sb="31" eb="32">
      <t>ダイ</t>
    </rPh>
    <rPh sb="33" eb="34">
      <t>カイ</t>
    </rPh>
    <rPh sb="34" eb="36">
      <t>ベンサイ</t>
    </rPh>
    <rPh sb="37" eb="39">
      <t>カショ</t>
    </rPh>
    <rPh sb="40" eb="42">
      <t>サクジョ</t>
    </rPh>
    <phoneticPr fontId="5"/>
  </si>
  <si>
    <t>現時点帳簿残高</t>
    <rPh sb="0" eb="3">
      <t>ゲンジテン</t>
    </rPh>
    <rPh sb="3" eb="5">
      <t>チョウボ</t>
    </rPh>
    <rPh sb="5" eb="7">
      <t>ザンダカ</t>
    </rPh>
    <phoneticPr fontId="5"/>
  </si>
  <si>
    <t>現時点清算貸借
対照表残高</t>
    <rPh sb="0" eb="3">
      <t>ゲンジテン</t>
    </rPh>
    <rPh sb="3" eb="5">
      <t>セイサン</t>
    </rPh>
    <rPh sb="5" eb="7">
      <t>タイシャク</t>
    </rPh>
    <rPh sb="8" eb="10">
      <t>タイショウ</t>
    </rPh>
    <rPh sb="10" eb="11">
      <t>ヒョウ</t>
    </rPh>
    <rPh sb="11" eb="13">
      <t>ザンダカ</t>
    </rPh>
    <phoneticPr fontId="5"/>
  </si>
  <si>
    <t>⑥＝③+④+⑤</t>
    <phoneticPr fontId="5"/>
  </si>
  <si>
    <t>⑥＝③+④+⑤</t>
    <phoneticPr fontId="5"/>
  </si>
  <si>
    <t>破産債権</t>
    <rPh sb="0" eb="2">
      <t>ハサン</t>
    </rPh>
    <rPh sb="2" eb="4">
      <t>サイケン</t>
    </rPh>
    <phoneticPr fontId="5"/>
  </si>
  <si>
    <t>一般破産債権</t>
    <rPh sb="0" eb="2">
      <t>イッパン</t>
    </rPh>
    <rPh sb="2" eb="4">
      <t>ハサン</t>
    </rPh>
    <rPh sb="4" eb="6">
      <t>サイケン</t>
    </rPh>
    <phoneticPr fontId="5"/>
  </si>
  <si>
    <t>　年　月　日</t>
    <rPh sb="1" eb="2">
      <t>ガツ</t>
    </rPh>
    <rPh sb="3" eb="4">
      <t>ニチ</t>
    </rPh>
    <phoneticPr fontId="5"/>
  </si>
  <si>
    <t>任意清算に基づく換価代金（収支計算書記載のとおり）※</t>
    <rPh sb="0" eb="2">
      <t>ニンイ</t>
    </rPh>
    <rPh sb="2" eb="4">
      <t>セイサン</t>
    </rPh>
    <rPh sb="5" eb="6">
      <t>モト</t>
    </rPh>
    <rPh sb="8" eb="10">
      <t>カンカ</t>
    </rPh>
    <rPh sb="10" eb="12">
      <t>ダイキン</t>
    </rPh>
    <rPh sb="13" eb="15">
      <t>シュウシ</t>
    </rPh>
    <rPh sb="15" eb="18">
      <t>ケイサンショ</t>
    </rPh>
    <rPh sb="18" eb="20">
      <t>キサイ</t>
    </rPh>
    <phoneticPr fontId="5"/>
  </si>
  <si>
    <t>対象債権者弁済予定額</t>
    <rPh sb="0" eb="2">
      <t>タイショウ</t>
    </rPh>
    <rPh sb="2" eb="5">
      <t>サイケンシャ</t>
    </rPh>
    <rPh sb="5" eb="7">
      <t>ベンサイ</t>
    </rPh>
    <rPh sb="7" eb="9">
      <t>ヨテイ</t>
    </rPh>
    <rPh sb="9" eb="10">
      <t>ガク</t>
    </rPh>
    <phoneticPr fontId="5"/>
  </si>
  <si>
    <t>3(=1-2)</t>
    <phoneticPr fontId="5"/>
  </si>
  <si>
    <t>②</t>
    <phoneticPr fontId="5"/>
  </si>
  <si>
    <t>③</t>
    <phoneticPr fontId="5"/>
  </si>
  <si>
    <t>④</t>
    <phoneticPr fontId="5"/>
  </si>
  <si>
    <t>⑤</t>
    <phoneticPr fontId="5"/>
  </si>
  <si>
    <t>⑥</t>
    <phoneticPr fontId="5"/>
  </si>
  <si>
    <t>⑦</t>
    <phoneticPr fontId="5"/>
  </si>
  <si>
    <t>（内訳⑦）諸経費</t>
    <rPh sb="1" eb="3">
      <t>ウチワケ</t>
    </rPh>
    <rPh sb="5" eb="8">
      <t>ショケイヒ</t>
    </rPh>
    <phoneticPr fontId="5"/>
  </si>
  <si>
    <t>※　換価した金額を収支計算書（書式３）に整理して記載します。</t>
    <rPh sb="2" eb="4">
      <t>カンカ</t>
    </rPh>
    <rPh sb="6" eb="8">
      <t>キンガク</t>
    </rPh>
    <rPh sb="9" eb="11">
      <t>シュウシ</t>
    </rPh>
    <rPh sb="11" eb="14">
      <t>ケイサンショ</t>
    </rPh>
    <rPh sb="15" eb="17">
      <t>ショシキ</t>
    </rPh>
    <rPh sb="20" eb="22">
      <t>セイリ</t>
    </rPh>
    <rPh sb="24" eb="26">
      <t>キサイ</t>
    </rPh>
    <phoneticPr fontId="5"/>
  </si>
  <si>
    <t>※１</t>
    <phoneticPr fontId="5"/>
  </si>
  <si>
    <t>※２</t>
    <phoneticPr fontId="5"/>
  </si>
  <si>
    <t>基準日の前日までの利息・遅延損害金（※１）</t>
    <rPh sb="0" eb="3">
      <t>キジュンビ</t>
    </rPh>
    <rPh sb="4" eb="6">
      <t>ゼンジツ</t>
    </rPh>
    <rPh sb="9" eb="11">
      <t>リソク</t>
    </rPh>
    <rPh sb="12" eb="14">
      <t>チエン</t>
    </rPh>
    <rPh sb="14" eb="17">
      <t>ソンガイキン</t>
    </rPh>
    <phoneticPr fontId="5"/>
  </si>
  <si>
    <t>プロラタ弁済の基準となる債権残高は，基準日における元本残高を基準とする方法と，基準日前日までの利息および遅延損害金を加算した金額を基準とする方法等が考えられます。前者に立つ場合は，この箇所は削除してください。</t>
    <rPh sb="72" eb="73">
      <t>トウ</t>
    </rPh>
    <rPh sb="74" eb="75">
      <t>カンガ</t>
    </rPh>
    <rPh sb="81" eb="83">
      <t>ゼンシャ</t>
    </rPh>
    <rPh sb="84" eb="85">
      <t>タ</t>
    </rPh>
    <rPh sb="86" eb="88">
      <t>バアイ</t>
    </rPh>
    <rPh sb="92" eb="94">
      <t>カショ</t>
    </rPh>
    <rPh sb="95" eb="97">
      <t>サクジョ</t>
    </rPh>
    <phoneticPr fontId="5"/>
  </si>
  <si>
    <t>※プロラタ弁済の基準となる債権残高は、基準日における元本残高を基準とする方法と、基準日前日までの利息および遅延損害金を加算した金額を基準とする方法等が考えられます。前者に立つ場合には、この箇所は削除して下さい。</t>
    <phoneticPr fontId="5"/>
  </si>
  <si>
    <t>〇〇株式会社　負債目録（令和〇〇年〇〇月〇〇日時点）</t>
    <rPh sb="2" eb="6">
      <t>カブシキガイシャ</t>
    </rPh>
    <rPh sb="7" eb="9">
      <t>フサイ</t>
    </rPh>
    <rPh sb="9" eb="11">
      <t>モクロク</t>
    </rPh>
    <phoneticPr fontId="5"/>
  </si>
  <si>
    <t>第2回
（令和●年●月末日限り）</t>
    <rPh sb="0" eb="1">
      <t>ダイ</t>
    </rPh>
    <rPh sb="2" eb="3">
      <t>カイ</t>
    </rPh>
    <rPh sb="8" eb="9">
      <t>ネン</t>
    </rPh>
    <rPh sb="10" eb="11">
      <t>ガツ</t>
    </rPh>
    <rPh sb="11" eb="13">
      <t>マツジツ</t>
    </rPh>
    <rPh sb="13" eb="14">
      <t>カギ</t>
    </rPh>
    <phoneticPr fontId="5"/>
  </si>
  <si>
    <t>第3回
（令和●年●月末日限り）</t>
    <rPh sb="0" eb="1">
      <t>ダイ</t>
    </rPh>
    <rPh sb="2" eb="3">
      <t>カイ</t>
    </rPh>
    <rPh sb="8" eb="9">
      <t>ネン</t>
    </rPh>
    <rPh sb="10" eb="11">
      <t>ガツ</t>
    </rPh>
    <rPh sb="11" eb="13">
      <t>マツジツ</t>
    </rPh>
    <rPh sb="13" eb="14">
      <t>カギ</t>
    </rPh>
    <phoneticPr fontId="5"/>
  </si>
  <si>
    <t>第4回
（令和●年●月末日限り）</t>
    <rPh sb="0" eb="1">
      <t>ダイ</t>
    </rPh>
    <rPh sb="2" eb="3">
      <t>カイ</t>
    </rPh>
    <rPh sb="8" eb="9">
      <t>ネン</t>
    </rPh>
    <rPh sb="10" eb="11">
      <t>ガツ</t>
    </rPh>
    <rPh sb="11" eb="13">
      <t>マツジツ</t>
    </rPh>
    <rPh sb="13" eb="14">
      <t>カギ</t>
    </rPh>
    <phoneticPr fontId="5"/>
  </si>
  <si>
    <t>第5回
（令和●年●月末日限り）</t>
    <rPh sb="0" eb="1">
      <t>ダイ</t>
    </rPh>
    <rPh sb="2" eb="3">
      <t>カイ</t>
    </rPh>
    <rPh sb="8" eb="9">
      <t>ネン</t>
    </rPh>
    <rPh sb="10" eb="11">
      <t>ガツ</t>
    </rPh>
    <rPh sb="11" eb="13">
      <t>マツジツ</t>
    </rPh>
    <rPh sb="13" eb="14">
      <t>カギ</t>
    </rPh>
    <phoneticPr fontId="5"/>
  </si>
  <si>
    <t>〇〇株式会社　財産目録（令和〇年〇○月○〇日時点）</t>
    <rPh sb="2" eb="6">
      <t>カブシキガイシャ</t>
    </rPh>
    <rPh sb="7" eb="9">
      <t>ザイサン</t>
    </rPh>
    <rPh sb="9" eb="11">
      <t>モクロク</t>
    </rPh>
    <phoneticPr fontId="5"/>
  </si>
  <si>
    <t>〇〇株式会社　財産目録（令和〇年〇○月〇○日時点）</t>
    <rPh sb="2" eb="6">
      <t>カブシキガイシャ</t>
    </rPh>
    <rPh sb="7" eb="9">
      <t>ザイサン</t>
    </rPh>
    <rPh sb="9" eb="11">
      <t>モクロク</t>
    </rPh>
    <phoneticPr fontId="5"/>
  </si>
  <si>
    <t>〇〇株式会社　財産目録（令和〇年〇〇月〇〇日時点）</t>
    <rPh sb="2" eb="6">
      <t>カブシキガイシャ</t>
    </rPh>
    <rPh sb="7" eb="9">
      <t>ザイサン</t>
    </rPh>
    <rPh sb="9" eb="11">
      <t>モクロク</t>
    </rPh>
    <phoneticPr fontId="5"/>
  </si>
  <si>
    <t>基本弁済（令和●年●月●日限り）</t>
    <rPh sb="0" eb="2">
      <t>キホン</t>
    </rPh>
    <rPh sb="2" eb="4">
      <t>ベンサイ</t>
    </rPh>
    <rPh sb="5" eb="7">
      <t>レイワ</t>
    </rPh>
    <rPh sb="8" eb="9">
      <t>ネン</t>
    </rPh>
    <rPh sb="10" eb="11">
      <t>ガツ</t>
    </rPh>
    <rPh sb="12" eb="13">
      <t>ニチ</t>
    </rPh>
    <rPh sb="13" eb="14">
      <t>カギ</t>
    </rPh>
    <phoneticPr fontId="5"/>
  </si>
  <si>
    <t>第1回（※２）
（令和●年●月末日限り）</t>
    <rPh sb="0" eb="1">
      <t>ダイ</t>
    </rPh>
    <rPh sb="2" eb="3">
      <t>カイ</t>
    </rPh>
    <rPh sb="9" eb="11">
      <t>レイワ</t>
    </rPh>
    <rPh sb="12" eb="13">
      <t>ネン</t>
    </rPh>
    <rPh sb="14" eb="15">
      <t>ガツ</t>
    </rPh>
    <rPh sb="15" eb="17">
      <t>マツジツ</t>
    </rPh>
    <rPh sb="17" eb="18">
      <t>カギ</t>
    </rPh>
    <phoneticPr fontId="5"/>
  </si>
  <si>
    <t>基準日時の
元本</t>
    <rPh sb="0" eb="3">
      <t>キジュンビ</t>
    </rPh>
    <rPh sb="3" eb="4">
      <t>ジ</t>
    </rPh>
    <rPh sb="4" eb="5">
      <t>テイジ</t>
    </rPh>
    <rPh sb="6" eb="8">
      <t>ガンポン</t>
    </rPh>
    <phoneticPr fontId="5"/>
  </si>
  <si>
    <t>清算貸借対照表兼清算型弁済計画</t>
    <rPh sb="0" eb="2">
      <t>セイサン</t>
    </rPh>
    <rPh sb="2" eb="7">
      <t>タイシャクタイショウヒョウ</t>
    </rPh>
    <rPh sb="7" eb="8">
      <t>ケン</t>
    </rPh>
    <rPh sb="8" eb="11">
      <t>セイサンガタ</t>
    </rPh>
    <rPh sb="11" eb="13">
      <t>ベンサイ</t>
    </rPh>
    <rPh sb="13" eb="15">
      <t>ケイカク</t>
    </rPh>
    <phoneticPr fontId="5"/>
  </si>
  <si>
    <t>回収見込額表</t>
    <rPh sb="0" eb="2">
      <t>カイシュウ</t>
    </rPh>
    <rPh sb="2" eb="4">
      <t>ミコ</t>
    </rPh>
    <rPh sb="4" eb="5">
      <t>ガク</t>
    </rPh>
    <rPh sb="5" eb="6">
      <t>ヒョウ</t>
    </rPh>
    <phoneticPr fontId="5"/>
  </si>
  <si>
    <t>〇〇株式会社　清算貸借対照表（令和〇年〇〇月〇〇日時点）</t>
    <rPh sb="2" eb="6">
      <t>カブシキガイシャ</t>
    </rPh>
    <rPh sb="9" eb="11">
      <t>タイシャク</t>
    </rPh>
    <rPh sb="11" eb="13">
      <t>タイショウ</t>
    </rPh>
    <rPh sb="13" eb="14">
      <t>ヒョウ</t>
    </rPh>
    <rPh sb="18" eb="19">
      <t>ネン</t>
    </rPh>
    <rPh sb="21" eb="22">
      <t>ガツ</t>
    </rPh>
    <rPh sb="24" eb="25">
      <t>ニチ</t>
    </rPh>
    <rPh sb="25" eb="27">
      <t>ジテン</t>
    </rPh>
    <phoneticPr fontId="5"/>
  </si>
  <si>
    <t>清算配当率の試算見込（令和〇年〇〇月〇〇日時点）</t>
    <rPh sb="2" eb="4">
      <t>ハイトウ</t>
    </rPh>
    <rPh sb="4" eb="5">
      <t>リツ</t>
    </rPh>
    <rPh sb="6" eb="8">
      <t>シサン</t>
    </rPh>
    <rPh sb="8" eb="10">
      <t>ミコミ</t>
    </rPh>
    <rPh sb="14" eb="15">
      <t>ネン</t>
    </rPh>
    <rPh sb="17" eb="18">
      <t>ガツ</t>
    </rPh>
    <rPh sb="20" eb="21">
      <t>ニチ</t>
    </rPh>
    <rPh sb="21" eb="23">
      <t>ジテン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</si>
</sst>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3">
    <numFmt numFmtId="6" formatCode="&quot;¥&quot;#,##0;[Red]&quot;¥&quot;\-#,##0"/>
    <numFmt numFmtId="8" formatCode="&quot;¥&quot;#,##0.00;[Red]&quot;¥&quot;\-#,##0.00"/>
    <numFmt numFmtId="41" formatCode="_ * #,##0_ ;_ * \-#,##0_ ;_ * &quot;-&quot;_ ;_ @_ "/>
    <numFmt numFmtId="43" formatCode="_ * #,##0.00_ ;_ * \-#,##0.00_ ;_ * &quot;-&quot;??_ ;_ @_ "/>
    <numFmt numFmtId="25" formatCode="\$#,##0.00_);\(\$#,##0.00\)"/>
    <numFmt numFmtId="176" formatCode="\(#,##0\);[Red]\(\-#,##0\);\(0\)"/>
    <numFmt numFmtId="177" formatCode="&quot;＋&quot;#,##0;[Red]&quot;－&quot;#,##0;&quot;±&quot;0"/>
    <numFmt numFmtId="178" formatCode="#,##0;[Red]&quot;▲&quot;#,##0"/>
    <numFmt numFmtId="179" formatCode="###0.00;[Red]&quot;▲&quot;###0.00"/>
    <numFmt numFmtId="180" formatCode="&quot;$&quot;#,##0_);[Red]\(&quot;$&quot;#,##0\)"/>
    <numFmt numFmtId="181" formatCode="&quot;$&quot;#,##0.00_);[Red]\(&quot;$&quot;#,##0.00\)"/>
    <numFmt numFmtId="182" formatCode="#,##0;&quot;▲ &quot;#,##0"/>
    <numFmt numFmtId="183" formatCode="yy\-mm"/>
    <numFmt numFmtId="184" formatCode="#,##0.0000000;[Red]\-#,##0.0000000"/>
    <numFmt numFmtId="185" formatCode="#,##0.00_ ;[Red]\-#,##0.00\ "/>
    <numFmt numFmtId="186" formatCode="#,##0.0;[Red]\-#,##0.0"/>
    <numFmt numFmtId="187" formatCode="#,##0;\(#,##0\)"/>
    <numFmt numFmtId="188" formatCode="&quot;$&quot;#,##0_);\(&quot;$&quot;#,##0\)"/>
    <numFmt numFmtId="189" formatCode="&quot;$&quot;#,##0.0_);\(&quot;$&quot;#,##0.0\)"/>
    <numFmt numFmtId="190" formatCode="&quot;$&quot;#,##0.00_);\(&quot;$&quot;#,##0.00\)"/>
    <numFmt numFmtId="191" formatCode="\$#,##0.0_);\(\$###0.0\)_)"/>
    <numFmt numFmtId="192" formatCode="0.0%;\(0.0\)%"/>
    <numFmt numFmtId="193" formatCode="0.00%;\(0.00\)%"/>
    <numFmt numFmtId="194" formatCode="#,##0.0\x_);\(#,##0.0\)"/>
    <numFmt numFmtId="195" formatCode="[$-409]mmm\-yy;@"/>
    <numFmt numFmtId="196" formatCode="#,##0.00;\(#,##0.00\)"/>
    <numFmt numFmtId="197" formatCode="&quot;ð&quot;\%"/>
    <numFmt numFmtId="198" formatCode="_(* #,##0.00_);_(* \(#,##0.00\);_(* &quot;-&quot;??_);_(@_)"/>
    <numFmt numFmtId="199" formatCode="&quot;C&quot;\ &quot;´&quot;&quot;´&quot;&quot;´&quot;&quot;´&quot;\ &quot;≫&quot;&quot;≫&quot;&quot;≫&quot;&quot;≫&quot;"/>
    <numFmt numFmtId="200" formatCode="_(&quot;$&quot;* #,##0_);_(&quot;$&quot;* \(#,##0\);_(&quot;$&quot;* &quot;-&quot;_);_(@_)"/>
    <numFmt numFmtId="201" formatCode="&quot;s&quot;#,##0.00_);[Red]\(&quot;s&quot;#,##0.00\)"/>
    <numFmt numFmtId="202" formatCode="0.0000"/>
    <numFmt numFmtId="203" formatCode="#,##0.000000_);[Red]\(#,##0.000000\)"/>
    <numFmt numFmtId="204" formatCode="_-* #,##0_-;\-* #,##0_-;_-* &quot;-&quot;_-;_-@_-"/>
    <numFmt numFmtId="205" formatCode="_-* #,##0.00_-;\-* #,##0.00_-;_-* &quot;-&quot;??_-;_-@_-"/>
    <numFmt numFmtId="206" formatCode="0.0_)\%;\(0.0\)\%;0.0_)\%;@_)_%"/>
    <numFmt numFmtId="207" formatCode="#,##0.0_)_%;\(#,##0.0\)_%;0.0_)_%;@_)_%"/>
    <numFmt numFmtId="208" formatCode="#,##0.0_);\(#,##0.0\);#,##0.0_);@_)"/>
    <numFmt numFmtId="209" formatCode="#,##0.0_);\(#,##0.0\)"/>
    <numFmt numFmtId="210" formatCode="&quot;¥&quot;_(#,##0.00_);&quot;¥&quot;\(#,##0.00\);&quot;¥&quot;_(0.00_);@_)"/>
    <numFmt numFmtId="211" formatCode="&quot;¥&quot;_(#,##0.00_);&quot;¥&quot;\(#,##0.00\)"/>
    <numFmt numFmtId="212" formatCode="&quot;$&quot;_(#,##0.00_);&quot;$&quot;\(#,##0.00\);&quot;$&quot;_(0.00_);@_)"/>
    <numFmt numFmtId="213" formatCode="&quot;$&quot;_(#,##0.00_);&quot;$&quot;\(#,##0.00\)"/>
    <numFmt numFmtId="214" formatCode="#,##0.000000000000"/>
    <numFmt numFmtId="215" formatCode="#,##0_ ;\-#,##0\ "/>
    <numFmt numFmtId="216" formatCode="0.000%"/>
    <numFmt numFmtId="217" formatCode="0.0%"/>
    <numFmt numFmtId="218" formatCode="#,##0.00_);\(#,##0.00\);0.00_);@_)"/>
    <numFmt numFmtId="219" formatCode="#,##0.00_ ;[Red]\-#,##0.00;\-"/>
    <numFmt numFmtId="220" formatCode=";;;"/>
    <numFmt numFmtId="221" formatCode="#,##0.00000000000"/>
    <numFmt numFmtId="222" formatCode="0.000000%"/>
    <numFmt numFmtId="223" formatCode="&quot;ß&quot;#,##0.00_);[Red]\(&quot;ß&quot;#,##0.00\)"/>
    <numFmt numFmtId="224" formatCode="\€_(#,##0.00_);\€\(#,##0.00\);\€_(0.00_);@_)"/>
    <numFmt numFmtId="225" formatCode="#,##0_)\x;\(#,##0\)\x;0_)\x;@_)_x"/>
    <numFmt numFmtId="226" formatCode="#,##0.0_)\x;\(#,##0.0\)\x"/>
    <numFmt numFmtId="227" formatCode="_-* #,##0\ _p_t_a_-;\-* #,##0\ _p_t_a_-;_-* &quot;-&quot;\ _p_t_a_-;_-@_-"/>
    <numFmt numFmtId="228" formatCode="#,##0.0&quot;x&quot;\ ;\(#,##0.0\)&quot;x&quot;"/>
    <numFmt numFmtId="229" formatCode="General_)"/>
    <numFmt numFmtId="230" formatCode="#,##0_)_x;\(#,##0\)_x;0_)_x;@_)_x"/>
    <numFmt numFmtId="231" formatCode="#,##0.0_)_x;\(#,##0.0\)_x"/>
    <numFmt numFmtId="232" formatCode="_-* #,##0.00\ _p_t_a_-;\-* #,##0.00\ _p_t_a_-;_-* &quot;-&quot;??\ _p_t_a_-;_-@_-"/>
    <numFmt numFmtId="233" formatCode="&quot;￡m&quot;\ 0"/>
    <numFmt numFmtId="234" formatCode="0.0_)\%;\(0.0\)\%"/>
    <numFmt numFmtId="235" formatCode="_-* #,##0.000\ _P_t_s_-;\-* #,##0.000\ _P_t_s_-;_-* &quot;-&quot;??\ _P_t_s_-;_-@_-"/>
    <numFmt numFmtId="236" formatCode="#,##0.000"/>
    <numFmt numFmtId="237" formatCode="0.0000%"/>
    <numFmt numFmtId="238" formatCode="#,##0.0_)_%;\(#,##0.0\)_%"/>
    <numFmt numFmtId="239" formatCode="_(&quot;$&quot;* #,##0.00_);_(&quot;$&quot;* \(#,##0.00\);_(&quot;$&quot;* &quot;-&quot;??_);_(@_)"/>
    <numFmt numFmtId="240" formatCode="dd\-mm\-yy"/>
    <numFmt numFmtId="241" formatCode="0.00000"/>
    <numFmt numFmtId="242" formatCode="&quot;Terminal Value @&quot;\ 0.0\x\ &quot;Yr 2001 BCF&quot;"/>
    <numFmt numFmtId="243" formatCode="&quot;￡&quot;\ #,##0_);[Red]\(&quot;￡&quot;\ #,##0\)"/>
    <numFmt numFmtId="244" formatCode="&quot;£&quot;\ #,##0_);[Red]\(&quot;£&quot;\ #,##0\)"/>
    <numFmt numFmtId="245" formatCode="0&quot;%&quot;"/>
    <numFmt numFmtId="246" formatCode="&quot;¥&quot;#,##0.0_);\(&quot;¥&quot;#,##0.0\)_)"/>
    <numFmt numFmtId="247" formatCode="0.0%;\(0.0%\);&quot;&quot;"/>
    <numFmt numFmtId="248" formatCode="#,##0.00000_);\(#,##0.00000\)"/>
    <numFmt numFmtId="249" formatCode="_-&quot;&quot;* #,##0.00_-;\-&quot;&quot;* #,##0.00_-;_-&quot;&quot;* &quot;-&quot;??_-;_-@_-"/>
    <numFmt numFmtId="250" formatCode="_-&quot;&quot;* #,##0_-;\-&quot;&quot;* #,##0_-;_-&quot;&quot;* &quot;-&quot;_-;_-@_-"/>
    <numFmt numFmtId="251" formatCode="0&quot;人&quot;"/>
    <numFmt numFmtId="252" formatCode="#,##0.0"/>
    <numFmt numFmtId="253" formatCode="0.0"/>
    <numFmt numFmtId="254" formatCode="0.0&quot;x&quot;"/>
    <numFmt numFmtId="255" formatCode="0.00&quot;x&quot;"/>
    <numFmt numFmtId="256" formatCode="00"/>
    <numFmt numFmtId="257" formatCode="#,##0.0;\(#,##0.0\)"/>
    <numFmt numFmtId="258" formatCode="0.0%;&quot;Cash&quot;"/>
    <numFmt numFmtId="259" formatCode="#,##0.000_);\(#,##0.000\)"/>
    <numFmt numFmtId="260" formatCode="0.0%_);\(0.0%\)"/>
    <numFmt numFmtId="261" formatCode="_-&quot;¥&quot;* #,##0_-;\-&quot;¥&quot;* #,##0_-;_-&quot;¥&quot;* &quot;-&quot;_-;_-@_-"/>
    <numFmt numFmtId="262" formatCode="_-&quot;¥&quot;* #,##0.00_-;\-&quot;¥&quot;* #,##0.00_-;_-&quot;¥&quot;* &quot;-&quot;??_-;_-@_-"/>
    <numFmt numFmtId="263" formatCode="_(* #,##0.0_);_(* \(#,##0.0\);_(* &quot;--- &quot;_)"/>
    <numFmt numFmtId="264" formatCode="#,##0.0_x;&quot;NM&quot;_x"/>
    <numFmt numFmtId="265" formatCode="#,##0\x_);&quot;NM&quot;_)"/>
    <numFmt numFmtId="266" formatCode="[Blue]#,##0\ \ \ ;[Blue]\(#,##0\)\ \ "/>
    <numFmt numFmtId="267" formatCode="[Blue]0.0%;[Blue]\-0.0%"/>
    <numFmt numFmtId="268" formatCode="_(* #,##0.0_);_(* \(#,##0.0\);_(* &quot;-&quot;?_);@_)"/>
    <numFmt numFmtId="269" formatCode="_ &quot;¥&quot;* #,##0_ ;_ &quot;¥&quot;* &quot;¥&quot;&quot;¥&quot;&quot;¥&quot;&quot;¥&quot;&quot;¥&quot;&quot;¥&quot;&quot;¥&quot;&quot;¥&quot;&quot;¥&quot;&quot;¥&quot;&quot;¥&quot;\-#,##0_ ;_ &quot;¥&quot;* &quot;-&quot;_ ;_ @_ "/>
    <numFmt numFmtId="270" formatCode="_ * #,##0_ ;_ * &quot;¥&quot;&quot;¥&quot;&quot;¥&quot;&quot;¥&quot;&quot;¥&quot;&quot;¥&quot;&quot;¥&quot;&quot;¥&quot;&quot;¥&quot;&quot;¥&quot;&quot;¥&quot;\-#,##0_ ;_ * &quot;-&quot;_ ;_ @_ "/>
    <numFmt numFmtId="271" formatCode="_ &quot;¥&quot;* #,##0.00_ ;_ &quot;¥&quot;* &quot;¥&quot;&quot;¥&quot;&quot;¥&quot;&quot;¥&quot;&quot;¥&quot;&quot;¥&quot;&quot;¥&quot;&quot;¥&quot;&quot;¥&quot;&quot;¥&quot;&quot;¥&quot;\-#,##0.00_ ;_ &quot;¥&quot;* &quot;-&quot;??_ ;_ @_ "/>
    <numFmt numFmtId="272" formatCode="_ * #,##0.00_ ;_ * &quot;¥&quot;&quot;¥&quot;&quot;¥&quot;&quot;¥&quot;&quot;¥&quot;&quot;¥&quot;&quot;¥&quot;&quot;¥&quot;&quot;¥&quot;&quot;¥&quot;&quot;¥&quot;\-#,##0.00_ ;_ * &quot;-&quot;??_ ;_ @_ "/>
    <numFmt numFmtId="273" formatCode="&quot;$&quot;#,##0_);&quot;¥&quot;&quot;¥&quot;&quot;¥&quot;&quot;¥&quot;&quot;¥&quot;&quot;¥&quot;&quot;¥&quot;&quot;¥&quot;&quot;¥&quot;&quot;¥&quot;&quot;¥&quot;&quot;¥&quot;\(&quot;$&quot;#,##0&quot;¥&quot;&quot;¥&quot;&quot;¥&quot;&quot;¥&quot;&quot;¥&quot;&quot;¥&quot;&quot;¥&quot;&quot;¥&quot;&quot;¥&quot;&quot;¥&quot;&quot;¥&quot;&quot;¥&quot;\)"/>
    <numFmt numFmtId="274" formatCode="_-* #,##0\ _P_t_s_-;[Red]\-* #,##0\ _P_t_s_-;_-* &quot;-&quot;\ _P_t_s_-;_-@_-"/>
    <numFmt numFmtId="275" formatCode="#,##0_%_);\(#,##0\)_%;#,##0_%_);@_%_)"/>
    <numFmt numFmtId="276" formatCode="#,##0_%_);\(#,##0\)_%;**;@_%_)"/>
    <numFmt numFmtId="277" formatCode="#,##0.000_);[Red]\(#,##0.000\);0.000_);@_)"/>
    <numFmt numFmtId="278" formatCode="[Blue]&quot;--&quot;* #,##0.00_)\x;[Blue]&quot;--&quot;* \(#,##0.00\)\x;[Blue]&quot;--&quot;* 0.00\x;"/>
    <numFmt numFmtId="279" formatCode="&quot;$&quot;#,##0_);[Red]\(&quot;$&quot;#,##0\);&quot;$&quot;0_);@_)"/>
    <numFmt numFmtId="280" formatCode="&quot;R&quot;\ #,##0.00;&quot;R&quot;\ \-#,##0.00"/>
    <numFmt numFmtId="281" formatCode="#."/>
    <numFmt numFmtId="282" formatCode="\$#,##0.00;[Red]\-\$#,##0.00"/>
    <numFmt numFmtId="283" formatCode="&quot;$&quot;#,##0.000_);\(&quot;$&quot;#,##0.000\)"/>
    <numFmt numFmtId="284" formatCode="_(* &quot;$&quot;#,##0.0_);_(* \(&quot;$&quot;#,##0.0\);_(* &quot;-&quot;_);_(* @_)"/>
    <numFmt numFmtId="285" formatCode="&quot;$&quot;#,##0_%_);\(&quot;$&quot;#,##0\)_%;&quot;$&quot;#,##0_%_);@_%_)"/>
    <numFmt numFmtId="286" formatCode="&quot;$&quot;#,##0.000_);[Red]\(&quot;$&quot;#,##0.000\);&quot;$&quot;0.000_);@_)"/>
    <numFmt numFmtId="287" formatCode="[Blue]_$#,##0.00_);[Blue]_$\(#,##0.00\);[Blue]_$0.00_);[Blue]_$@_)"/>
    <numFmt numFmtId="288" formatCode="[$$ -409]#,##0_);[Red]\([$$ -409]#,##0\)"/>
    <numFmt numFmtId="289" formatCode="[Blue]#,##0.00_);[Blue]\(#,##0.00\);[Blue]0.00_);[Blue]@_)"/>
    <numFmt numFmtId="290" formatCode="_ &quot;R&quot;\ * #,##0_ ;_ &quot;R&quot;\ * \-#,##0_ ;_ &quot;R&quot;\ * &quot;-&quot;_ ;_ @_ "/>
    <numFmt numFmtId="291" formatCode="[$£ -809]#,##0_);[Red]\([$£ -809]#,##0\)"/>
    <numFmt numFmtId="292" formatCode="#,##0.00000;[Red]\-#,##0.00000"/>
    <numFmt numFmtId="293" formatCode="&quot;$&quot;#,##0.00\ \ \ ;\(&quot;$&quot;#,##0.00\)\ \ "/>
    <numFmt numFmtId="294" formatCode="[$FF -40C]#,##0_);[Red]\([$FF -40C]#,##0\)"/>
    <numFmt numFmtId="295" formatCode="_(&quot;$&quot;* #,##0.0,_);_(&quot;$&quot;* \(#,##0.0,\);_(&quot;$&quot;* &quot;-&quot;_);_(@_)"/>
    <numFmt numFmtId="296" formatCode="mmm\-d\-yyyy"/>
    <numFmt numFmtId="297" formatCode="mmm\-yyyy"/>
    <numFmt numFmtId="298" formatCode="m/d/yy_%_)"/>
    <numFmt numFmtId="299" formatCode="[Blue]&quot;$&quot;#,##0.000_);[Blue]\(&quot;$&quot;#,##0.000\);[Blue]&quot;$&quot;0.000_);[Blue]@_)"/>
    <numFmt numFmtId="300" formatCode="dd\ mmm\ yy"/>
    <numFmt numFmtId="301" formatCode="#,##0.0_);[Red]\(#,##0.0\)"/>
    <numFmt numFmtId="302" formatCode="#,##0.00\ _$;\-#,##0.00\ _$"/>
    <numFmt numFmtId="303" formatCode="#,##0.0\ ;\(#,##0.0\);\-&quot; &quot;"/>
    <numFmt numFmtId="304" formatCode="_-* #,##0\ _D_M_-;\-* #,##0\ _D_M_-;_-* &quot;-&quot;\ _D_M_-;_-@_-"/>
    <numFmt numFmtId="305" formatCode="#,##0.0;\-#,##0.0"/>
    <numFmt numFmtId="306" formatCode="&quot;$&quot;#,##0.0\ \ \ ;\(&quot;$&quot;#,##0.0\)\ \ "/>
    <numFmt numFmtId="307" formatCode="0_%_);\(0\)_%;0_%_);@_%_)"/>
    <numFmt numFmtId="308" formatCode="#,##0\ ;\(#,##0\);\-&quot; &quot;"/>
    <numFmt numFmtId="309" formatCode="_-* #,##0.00\ [$€-1]_-;\-* #,##0.00\ [$€-1]_-;_-* &quot;-&quot;??\ [$€-1]_-"/>
    <numFmt numFmtId="310" formatCode="[Black]#,##0%"/>
    <numFmt numFmtId="311" formatCode="[Black]#,##0"/>
    <numFmt numFmtId="312" formatCode="[Black]#,##0.00"/>
    <numFmt numFmtId="313" formatCode="#,###,##0;\(#,###,##0\)"/>
    <numFmt numFmtId="314" formatCode="0.0\%_);\(0.0\%\);0.0\%_);@_%_)"/>
    <numFmt numFmtId="315" formatCode="#,##0\ ;\(#,##0\)"/>
    <numFmt numFmtId="316" formatCode="[Red]#,##0\ ;\(#,##0\)"/>
    <numFmt numFmtId="317" formatCode="#,##0\ ;[Red]\(#,##0\)"/>
    <numFmt numFmtId="318" formatCode="#,##0\ \ \ ;\(#,##0\)\ \ "/>
    <numFmt numFmtId="319" formatCode="&quot;$&quot;#,##0\ \ \ ;\(&quot;$&quot;#,##0\)\ \ "/>
    <numFmt numFmtId="320" formatCode="0.0\ \x\ \ \ \ ;&quot;NM      &quot;;\ 0.0\ \x\ \ \ \ "/>
    <numFmt numFmtId="321" formatCode="&quot;$&quot;#,##0\ ;\-&quot;$&quot;#,##0"/>
    <numFmt numFmtId="322" formatCode="\ #,##0\ ;\(#,##0\)"/>
    <numFmt numFmtId="323" formatCode="&quot;Standard&quot;_);;&quot;Reverse&quot;_)"/>
    <numFmt numFmtId="324" formatCode="_-* #,##0\ _F_-;\-* #,##0\ _F_-;_-* &quot;-&quot;\ _F_-;_-@_-"/>
    <numFmt numFmtId="325" formatCode="&quot;$&quot;#,##0.0,_);\(&quot;$&quot;#,##0.0,\)"/>
    <numFmt numFmtId="326" formatCode="_(&quot;$&quot;\ * #,##0_);_(&quot;$&quot;\ * \(#,##0\);_(&quot;$&quot;\ * &quot;-&quot;_);_(@_)"/>
    <numFmt numFmtId="327" formatCode="_(&quot;$&quot;\ * #,##0.00_);_(&quot;$&quot;\ * \(#,##0.00\);_(&quot;$&quot;\ * &quot;-&quot;??_);_(@_)"/>
    <numFmt numFmtId="328" formatCode="#,##0\ &quot;F&quot;;[Red]\-#,##0\ &quot;F&quot;"/>
    <numFmt numFmtId="329" formatCode="_-* #,##0\ &quot;F&quot;_-;\-* #,##0\ &quot;F&quot;_-;_-* &quot;-&quot;\ &quot;F&quot;_-;_-@_-"/>
    <numFmt numFmtId="330" formatCode="0.0\ &quot;x&quot;"/>
    <numFmt numFmtId="331" formatCode="0.0\ \x\ ;&quot;NM   &quot;;0.0\ \x"/>
    <numFmt numFmtId="332" formatCode="#,##0.0;[Red]\(#,##0.0\)"/>
    <numFmt numFmtId="333" formatCode="* #,##0_);* \(\ #,##0_);* \-"/>
    <numFmt numFmtId="334" formatCode="\&amp;\,\&amp;\&amp;&quot;ð&quot;.&quot;ð&quot;&quot;ð&quot;"/>
    <numFmt numFmtId="335" formatCode="0.0\ _x\ ;&quot;NM   &quot;;0.0\ \x"/>
    <numFmt numFmtId="336" formatCode="#,##0.00\ \ \ ;\(#,##0.00\)\ \ "/>
    <numFmt numFmtId="337" formatCode="#,##0.00\x_);[Red]\(#,##0.00\x\);&quot;--  &quot;"/>
    <numFmt numFmtId="338" formatCode="#,##0.0\ \ \ ;\(#,##0.0\)\ \ "/>
    <numFmt numFmtId="339" formatCode="#,##0_);[Red]\(#,##0\);&quot;-&quot;"/>
    <numFmt numFmtId="340" formatCode="_-&quot;$&quot;* #,##0_-;\-&quot;$&quot;* #,##0_-;_-&quot;$&quot;* &quot;-&quot;??_-;_-@_-"/>
    <numFmt numFmtId="341" formatCode="#,##0;\(#,###\)"/>
    <numFmt numFmtId="342" formatCode="_(* #,##0.0%_);_(* \(#,##0.0%\);_(* &quot;-&quot;_);_(@_)"/>
    <numFmt numFmtId="343" formatCode="&quot;$&quot;#,##0.0;[Red]&quot;$&quot;#,##0.0"/>
    <numFmt numFmtId="344" formatCode="0.0%;\(0.0%\)"/>
    <numFmt numFmtId="345" formatCode="[Blue]#,##0.000_);[Blue]\(#,##0.000\);[Blue]0.000_);[Blue]@_)"/>
    <numFmt numFmtId="346" formatCode="_(* &quot;$&quot;#,##0.0_);_(* &quot;$&quot;\(#,##0.0\);_(* &quot;$&quot;\ &quot;-&quot;_);_(@_)"/>
    <numFmt numFmtId="347" formatCode="&quot;$&quot;#,##0.000000_%_);\(&quot;$&quot;#,##0.000000\)_%;&quot;$&quot;#,##0.000000_%_);@_%_)"/>
    <numFmt numFmtId="348" formatCode="&quot;$&quot;#,##0.0;\(&quot;$&quot;#,##0.0\)"/>
    <numFmt numFmtId="349" formatCode="0.000_ "/>
    <numFmt numFmtId="350" formatCode="#,##0.0,,_);\(#,##0.0,,\)"/>
    <numFmt numFmtId="351" formatCode="0.000"/>
    <numFmt numFmtId="352" formatCode="m/d"/>
    <numFmt numFmtId="353" formatCode="0.00_)"/>
    <numFmt numFmtId="354" formatCode="mm/dd"/>
    <numFmt numFmtId="355" formatCode="&quot;$&quot;#,##0.00_);&quot;¥&quot;&quot;¥&quot;&quot;¥&quot;&quot;¥&quot;&quot;¥&quot;&quot;¥&quot;&quot;¥&quot;&quot;¥&quot;&quot;¥&quot;&quot;¥&quot;&quot;¥&quot;&quot;¥&quot;\(&quot;$&quot;#,##0.00&quot;¥&quot;&quot;¥&quot;&quot;¥&quot;&quot;¥&quot;&quot;¥&quot;&quot;¥&quot;&quot;¥&quot;&quot;¥&quot;&quot;¥&quot;&quot;¥&quot;&quot;¥&quot;&quot;¥&quot;\)"/>
    <numFmt numFmtId="356" formatCode="&quot;$&quot;#,##0.0_)\ \ ;\(&quot;$&quot;#,##0.0\)\ \ "/>
    <numFmt numFmtId="357" formatCode="#,##0.0;\(#,##0.0\);&quot;- &quot;"/>
    <numFmt numFmtId="358" formatCode="_-&quot;$&quot;* #,##0_-;\-&quot;$&quot;* #,##0_-;_-&quot;$&quot;* &quot;-&quot;_-;_-@_-"/>
    <numFmt numFmtId="359" formatCode="_-&quot;$&quot;* #,##0.00_-;\-&quot;$&quot;* #,##0.00_-;_-&quot;$&quot;* &quot;-&quot;??_-;_-@_-"/>
    <numFmt numFmtId="360" formatCode="_-* #,##0\ &quot;DM&quot;_-;\-* #,##0\ &quot;DM&quot;_-;_-* &quot;-&quot;\ &quot;DM&quot;_-;_-@_-"/>
    <numFmt numFmtId="361" formatCode="_-* #,##0.00\ &quot;DM&quot;_-;\-* #,##0.00\ &quot;DM&quot;_-;_-* &quot;-&quot;??\ &quot;DM&quot;_-;_-@_-"/>
    <numFmt numFmtId="362" formatCode="[White]General;[White]General;[White]General;[White]General"/>
    <numFmt numFmtId="363" formatCode="_ &quot;｣､&quot;* #,##0_ ;_ &quot;｣､&quot;* \-#,##0_ ;_ &quot;｣､&quot;* &quot;-&quot;_ ;_ @_ "/>
    <numFmt numFmtId="364" formatCode="_ * #,##0_ ;_ * &quot;△&quot;#,##0_ ;_ * &quot;-&quot;_ ;_ @_ "/>
    <numFmt numFmtId="365" formatCode="0.00_ "/>
    <numFmt numFmtId="366" formatCode="_ * #,##0.0_ ;_ * &quot;△&quot;#,##0.0_ ;_ * &quot;-&quot;_ ;_ @_ "/>
    <numFmt numFmtId="367" formatCode="m&quot;月&quot;d&quot;日&quot;;@"/>
    <numFmt numFmtId="368" formatCode="#,##0;[Red]#,##0"/>
    <numFmt numFmtId="369" formatCode="#,##0_ ;[Red]\-#,##0\ "/>
    <numFmt numFmtId="370" formatCode="#,##0_);[Red]\(#,##0\)"/>
    <numFmt numFmtId="371" formatCode="_(* #,##0,_);[Red]_(* \(#,##0,\);_(* &quot;-&quot;_);_(@"/>
    <numFmt numFmtId="372" formatCode="#,##0;&quot;△ &quot;#,##0"/>
    <numFmt numFmtId="373" formatCode="#,##0_ "/>
  </numFmts>
  <fonts count="356">
    <font>
      <sz val="10"/>
      <name val="Arial"/>
      <family val="2"/>
    </font>
    <font>
      <sz val="11"/>
      <color theme="1"/>
      <name val="ＭＳ Ｐゴシック"/>
      <family val="2"/>
      <charset val="128"/>
      <scheme val="minor"/>
    </font>
    <font>
      <sz val="10"/>
      <color theme="1"/>
      <name val="Arial"/>
      <family val="2"/>
      <charset val="128"/>
    </font>
    <font>
      <sz val="10"/>
      <name val="Arial"/>
      <family val="2"/>
    </font>
    <font>
      <sz val="16"/>
      <name val="ＭＳ Ｐ明朝"/>
      <family val="1"/>
      <charset val="128"/>
    </font>
    <font>
      <sz val="6"/>
      <name val="ＭＳ Ｐゴシック"/>
      <family val="3"/>
      <charset val="128"/>
    </font>
    <font>
      <sz val="12"/>
      <name val="Osaka"/>
      <family val="3"/>
      <charset val="128"/>
    </font>
    <font>
      <sz val="14"/>
      <name val="?? ??"/>
      <family val="1"/>
    </font>
    <font>
      <sz val="12"/>
      <name val="Arial"/>
      <family val="2"/>
    </font>
    <font>
      <sz val="12"/>
      <name val="リュウミンライト－ＫＬ"/>
      <family val="3"/>
      <charset val="128"/>
    </font>
    <font>
      <sz val="11"/>
      <color indexed="8"/>
      <name val="ＭＳ Ｐゴシック"/>
      <family val="3"/>
      <charset val="128"/>
    </font>
    <font>
      <sz val="11"/>
      <color indexed="9"/>
      <name val="ＭＳ Ｐゴシック"/>
      <family val="3"/>
      <charset val="128"/>
    </font>
    <font>
      <sz val="11"/>
      <color indexed="20"/>
      <name val="ＭＳ Ｐゴシック"/>
      <family val="3"/>
      <charset val="128"/>
    </font>
    <font>
      <sz val="11"/>
      <name val="明朝"/>
      <family val="1"/>
      <charset val="128"/>
    </font>
    <font>
      <b/>
      <sz val="11"/>
      <color indexed="52"/>
      <name val="ＭＳ Ｐゴシック"/>
      <family val="3"/>
      <charset val="128"/>
    </font>
    <font>
      <b/>
      <sz val="10"/>
      <name val="Helv"/>
      <family val="2"/>
    </font>
    <font>
      <b/>
      <sz val="11"/>
      <color indexed="9"/>
      <name val="ＭＳ Ｐゴシック"/>
      <family val="3"/>
      <charset val="128"/>
    </font>
    <font>
      <sz val="11"/>
      <name val="ＭＳ Ｐゴシック"/>
      <family val="3"/>
      <charset val="128"/>
    </font>
    <font>
      <sz val="9"/>
      <name val="Times New Roman"/>
      <family val="1"/>
    </font>
    <font>
      <i/>
      <sz val="11"/>
      <color indexed="23"/>
      <name val="ＭＳ Ｐゴシック"/>
      <family val="3"/>
      <charset val="128"/>
    </font>
    <font>
      <sz val="11"/>
      <color indexed="17"/>
      <name val="ＭＳ Ｐゴシック"/>
      <family val="3"/>
      <charset val="128"/>
    </font>
    <font>
      <sz val="8"/>
      <name val="Arial"/>
      <family val="2"/>
    </font>
    <font>
      <b/>
      <sz val="12"/>
      <name val="Helv"/>
      <family val="2"/>
    </font>
    <font>
      <b/>
      <sz val="12"/>
      <name val="Arial"/>
      <family val="2"/>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sz val="11"/>
      <color indexed="62"/>
      <name val="ＭＳ Ｐゴシック"/>
      <family val="3"/>
      <charset val="128"/>
    </font>
    <font>
      <sz val="10"/>
      <color indexed="50"/>
      <name val="ＭＳ Ｐゴシック"/>
      <family val="3"/>
      <charset val="128"/>
    </font>
    <font>
      <sz val="11"/>
      <color indexed="52"/>
      <name val="ＭＳ Ｐゴシック"/>
      <family val="3"/>
      <charset val="128"/>
    </font>
    <font>
      <sz val="10"/>
      <name val="MS Sans Serif"/>
      <family val="2"/>
    </font>
    <font>
      <b/>
      <sz val="11"/>
      <name val="Helv"/>
      <family val="2"/>
    </font>
    <font>
      <sz val="11"/>
      <color indexed="60"/>
      <name val="ＭＳ Ｐゴシック"/>
      <family val="3"/>
      <charset val="128"/>
    </font>
    <font>
      <b/>
      <sz val="11"/>
      <color indexed="63"/>
      <name val="ＭＳ Ｐゴシック"/>
      <family val="3"/>
      <charset val="128"/>
    </font>
    <font>
      <sz val="8"/>
      <color indexed="16"/>
      <name val="Century Schoolbook"/>
      <family val="1"/>
    </font>
    <font>
      <b/>
      <i/>
      <sz val="10"/>
      <name val="Times New Roman"/>
      <family val="1"/>
    </font>
    <font>
      <sz val="9"/>
      <name val="ＭＳ Ｐゴシック"/>
      <family val="3"/>
      <charset val="128"/>
    </font>
    <font>
      <sz val="10"/>
      <name val="明朝"/>
      <family val="1"/>
      <charset val="128"/>
    </font>
    <font>
      <b/>
      <sz val="9"/>
      <name val="Times New Roman"/>
      <family val="1"/>
    </font>
    <font>
      <b/>
      <sz val="11"/>
      <color indexed="8"/>
      <name val="ＭＳ Ｐゴシック"/>
      <family val="3"/>
      <charset val="128"/>
    </font>
    <font>
      <sz val="11"/>
      <color indexed="10"/>
      <name val="ＭＳ Ｐゴシック"/>
      <family val="3"/>
      <charset val="128"/>
    </font>
    <font>
      <sz val="12"/>
      <color indexed="22"/>
      <name val="ＭＳ 明朝"/>
      <family val="1"/>
      <charset val="128"/>
    </font>
    <font>
      <sz val="10"/>
      <name val="Helv"/>
      <family val="2"/>
    </font>
    <font>
      <sz val="11"/>
      <name val="ＭＳ 明朝"/>
      <family val="1"/>
      <charset val="128"/>
    </font>
    <font>
      <b/>
      <sz val="18"/>
      <color indexed="22"/>
      <name val="ＭＳ 明朝"/>
      <family val="1"/>
      <charset val="128"/>
    </font>
    <font>
      <b/>
      <sz val="15"/>
      <color indexed="22"/>
      <name val="ＭＳ 明朝"/>
      <family val="1"/>
      <charset val="128"/>
    </font>
    <font>
      <b/>
      <sz val="16"/>
      <name val="明朝"/>
      <family val="1"/>
      <charset val="128"/>
    </font>
    <font>
      <sz val="14"/>
      <name val="Arial"/>
      <family val="2"/>
    </font>
    <font>
      <sz val="10.5"/>
      <name val="ＭＳ Ｐゴシック"/>
      <family val="3"/>
      <charset val="128"/>
    </font>
    <font>
      <sz val="9"/>
      <name val="Arial"/>
      <family val="2"/>
    </font>
    <font>
      <sz val="9"/>
      <color theme="1"/>
      <name val="Arial"/>
      <family val="2"/>
      <charset val="128"/>
    </font>
    <font>
      <sz val="10"/>
      <name val="Times New Roman"/>
      <family val="1"/>
    </font>
    <font>
      <sz val="10"/>
      <name val="Helvetica"/>
      <family val="2"/>
    </font>
    <font>
      <sz val="8"/>
      <name val="Times"/>
      <family val="1"/>
    </font>
    <font>
      <sz val="13.5"/>
      <name val="System"/>
      <family val="2"/>
    </font>
    <font>
      <sz val="12"/>
      <name val="細明朝体"/>
      <family val="3"/>
      <charset val="128"/>
    </font>
    <font>
      <sz val="13"/>
      <name val="Tms Rmn"/>
    </font>
    <font>
      <sz val="11"/>
      <name val="Times New Roman"/>
      <family val="1"/>
    </font>
    <font>
      <sz val="14"/>
      <name val="Times New Roman"/>
      <family val="1"/>
    </font>
    <font>
      <sz val="10"/>
      <name val="Book Antiqua"/>
      <family val="1"/>
    </font>
    <font>
      <sz val="10"/>
      <color indexed="8"/>
      <name val="MS Sans Serif"/>
      <family val="2"/>
    </font>
    <font>
      <sz val="11"/>
      <name val="MS P????"/>
      <family val="3"/>
    </font>
    <font>
      <sz val="12"/>
      <name val="바탕체"/>
      <family val="3"/>
      <charset val="129"/>
    </font>
    <font>
      <b/>
      <sz val="12"/>
      <name val="굴림체"/>
      <family val="3"/>
      <charset val="129"/>
    </font>
    <font>
      <sz val="9"/>
      <name val="?? ??"/>
      <family val="1"/>
    </font>
    <font>
      <sz val="11"/>
      <name val="μ¸?o"/>
      <family val="3"/>
      <charset val="129"/>
    </font>
    <font>
      <sz val="12"/>
      <color indexed="8"/>
      <name val="?UAAA?"/>
      <family val="2"/>
      <charset val="204"/>
    </font>
    <font>
      <sz val="11"/>
      <name val="돋?o"/>
      <family val="3"/>
      <charset val="129"/>
    </font>
    <font>
      <sz val="8"/>
      <color indexed="12"/>
      <name val="Arial"/>
      <family val="2"/>
    </font>
    <font>
      <sz val="11"/>
      <color indexed="10"/>
      <name val="Arial"/>
      <family val="2"/>
    </font>
    <font>
      <sz val="10"/>
      <color indexed="9"/>
      <name val="Arial"/>
      <family val="2"/>
    </font>
    <font>
      <b/>
      <sz val="10"/>
      <name val="Arial"/>
      <family val="2"/>
    </font>
    <font>
      <i/>
      <sz val="10"/>
      <color indexed="13"/>
      <name val="Arial"/>
      <family val="2"/>
    </font>
    <font>
      <i/>
      <sz val="10"/>
      <name val="Arial"/>
      <family val="2"/>
    </font>
    <font>
      <sz val="10"/>
      <color indexed="13"/>
      <name val="Arial"/>
      <family val="2"/>
    </font>
    <font>
      <b/>
      <i/>
      <sz val="10"/>
      <name val="Arial"/>
      <family val="2"/>
    </font>
    <font>
      <b/>
      <i/>
      <sz val="9"/>
      <name val="Arial"/>
      <family val="2"/>
    </font>
    <font>
      <b/>
      <sz val="9"/>
      <name val="Arial"/>
      <family val="2"/>
    </font>
    <font>
      <sz val="12"/>
      <name val="ＭＳ ゴシック"/>
      <family val="3"/>
      <charset val="128"/>
    </font>
    <font>
      <sz val="11"/>
      <name val="Arial"/>
      <family val="2"/>
    </font>
    <font>
      <sz val="12"/>
      <name val="ＭＳ 明朝"/>
      <family val="1"/>
      <charset val="128"/>
    </font>
    <font>
      <sz val="8"/>
      <name val="Palatino"/>
      <family val="1"/>
    </font>
    <font>
      <b/>
      <sz val="22"/>
      <color indexed="18"/>
      <name val="Arial"/>
      <family val="2"/>
    </font>
    <font>
      <b/>
      <sz val="11"/>
      <name val="돋움"/>
      <family val="2"/>
      <charset val="129"/>
    </font>
    <font>
      <sz val="10"/>
      <color indexed="8"/>
      <name val="Arial"/>
      <family val="2"/>
    </font>
    <font>
      <sz val="9"/>
      <name val="Tahoma"/>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b/>
      <u val="singleAccounting"/>
      <sz val="10"/>
      <color indexed="62"/>
      <name val="Arial"/>
      <family val="2"/>
    </font>
    <font>
      <sz val="10"/>
      <name val="Geneva"/>
      <family val="2"/>
    </font>
    <font>
      <sz val="12"/>
      <name val="바e"/>
      <family val="3"/>
      <charset val="129"/>
    </font>
    <font>
      <sz val="12"/>
      <name val="Times New Roman"/>
      <family val="1"/>
    </font>
    <font>
      <sz val="10"/>
      <name val="ＭＳ ゴシック"/>
      <family val="3"/>
      <charset val="128"/>
    </font>
    <font>
      <sz val="12"/>
      <name val="¹UAAA¼"/>
      <family val="1"/>
      <charset val="129"/>
    </font>
    <font>
      <sz val="12"/>
      <name val="ＭＳ Ｐゴシック"/>
      <family val="3"/>
      <charset val="128"/>
    </font>
    <font>
      <i/>
      <sz val="11"/>
      <name val="ＭＳ ゴシック"/>
      <family val="3"/>
      <charset val="128"/>
    </font>
    <font>
      <sz val="11"/>
      <name val="‚l‚r ƒSƒVƒbƒN"/>
      <family val="3"/>
      <charset val="128"/>
    </font>
    <font>
      <sz val="11"/>
      <name val="MS ¾©"/>
      <family val="1"/>
    </font>
    <font>
      <sz val="11"/>
      <name val="細明朝体"/>
      <family val="3"/>
      <charset val="128"/>
    </font>
    <font>
      <sz val="8"/>
      <name val="Helv"/>
      <family val="2"/>
    </font>
    <font>
      <sz val="10"/>
      <name val="Palatino"/>
      <family val="1"/>
    </font>
    <font>
      <sz val="8"/>
      <name val="Times New Roman"/>
      <family val="1"/>
    </font>
    <font>
      <sz val="10"/>
      <color indexed="12"/>
      <name val="Arial"/>
      <family val="2"/>
    </font>
    <font>
      <sz val="10"/>
      <name val="Courier"/>
      <family val="3"/>
    </font>
    <font>
      <sz val="11"/>
      <color indexed="8"/>
      <name val="Calibri"/>
      <family val="2"/>
    </font>
    <font>
      <sz val="11"/>
      <color indexed="9"/>
      <name val="Calibri"/>
      <family val="2"/>
    </font>
    <font>
      <sz val="11"/>
      <name val="돋움"/>
      <family val="2"/>
      <charset val="129"/>
    </font>
    <font>
      <sz val="12"/>
      <name val="Arial MT"/>
      <family val="2"/>
    </font>
    <font>
      <sz val="11"/>
      <name val="??o"/>
      <family val="1"/>
    </font>
    <font>
      <sz val="9"/>
      <color indexed="12"/>
      <name val="Times New Roman"/>
      <family val="1"/>
    </font>
    <font>
      <sz val="10"/>
      <color indexed="10"/>
      <name val="Times New Roman"/>
      <family val="1"/>
    </font>
    <font>
      <sz val="11"/>
      <color indexed="10"/>
      <name val="Calibri"/>
      <family val="2"/>
    </font>
    <font>
      <sz val="10"/>
      <color indexed="14"/>
      <name val="Arial"/>
      <family val="2"/>
    </font>
    <font>
      <sz val="11"/>
      <color indexed="20"/>
      <name val="Calibri"/>
      <family val="2"/>
    </font>
    <font>
      <sz val="8"/>
      <color indexed="13"/>
      <name val="Arial"/>
      <family val="2"/>
    </font>
    <font>
      <sz val="8"/>
      <name val="Helv"/>
    </font>
    <font>
      <b/>
      <sz val="12"/>
      <name val="Times New Roman"/>
      <family val="1"/>
    </font>
    <font>
      <b/>
      <sz val="10"/>
      <name val="MS Sans Serif"/>
      <family val="2"/>
    </font>
    <font>
      <b/>
      <sz val="11"/>
      <color indexed="52"/>
      <name val="Calibri"/>
      <family val="2"/>
    </font>
    <font>
      <b/>
      <sz val="11"/>
      <color indexed="39"/>
      <name val="ＭＳ Ｐゴシック"/>
      <family val="3"/>
      <charset val="128"/>
    </font>
    <font>
      <b/>
      <sz val="8"/>
      <color indexed="32"/>
      <name val="Arial"/>
      <family val="2"/>
    </font>
    <font>
      <sz val="11"/>
      <color indexed="52"/>
      <name val="Calibri"/>
      <family val="2"/>
    </font>
    <font>
      <sz val="14"/>
      <name val="Tms Rmn"/>
    </font>
    <font>
      <sz val="12"/>
      <color indexed="18"/>
      <name val="Arial"/>
      <family val="2"/>
    </font>
    <font>
      <b/>
      <sz val="11"/>
      <color indexed="9"/>
      <name val="Calibri"/>
      <family val="2"/>
    </font>
    <font>
      <u/>
      <sz val="11"/>
      <color indexed="12"/>
      <name val="μ，?o"/>
      <family val="3"/>
      <charset val="128"/>
    </font>
    <font>
      <sz val="10"/>
      <name val="Terminal"/>
      <family val="3"/>
      <charset val="255"/>
    </font>
    <font>
      <b/>
      <sz val="12"/>
      <color indexed="9"/>
      <name val="Arial"/>
      <family val="2"/>
    </font>
    <font>
      <b/>
      <sz val="8"/>
      <name val="Arial"/>
      <family val="2"/>
    </font>
    <font>
      <sz val="11"/>
      <color theme="1"/>
      <name val="ＭＳ Ｐゴシック"/>
      <family val="3"/>
      <charset val="128"/>
      <scheme val="minor"/>
    </font>
    <font>
      <sz val="10"/>
      <color theme="1"/>
      <name val="Arial"/>
      <family val="2"/>
    </font>
    <font>
      <sz val="8"/>
      <color theme="1"/>
      <name val="Arial"/>
      <family val="2"/>
    </font>
    <font>
      <sz val="11"/>
      <color theme="1"/>
      <name val="ＭＳ Ｐゴシック"/>
      <family val="2"/>
      <scheme val="minor"/>
    </font>
    <font>
      <sz val="8"/>
      <color indexed="8"/>
      <name val="Arial"/>
      <family val="2"/>
    </font>
    <font>
      <sz val="8"/>
      <color theme="1"/>
      <name val="Univers 45 Light"/>
      <family val="2"/>
    </font>
    <font>
      <sz val="1"/>
      <color indexed="16"/>
      <name val="Courier"/>
      <family val="3"/>
    </font>
    <font>
      <b/>
      <sz val="11"/>
      <name val="Times New Roman"/>
      <family val="1"/>
    </font>
    <font>
      <sz val="10"/>
      <name val="MS Serif"/>
      <family val="1"/>
    </font>
    <font>
      <sz val="14"/>
      <name val="Palatino"/>
      <family val="1"/>
    </font>
    <font>
      <sz val="16"/>
      <name val="Palatino"/>
      <family val="1"/>
    </font>
    <font>
      <sz val="32"/>
      <name val="Helvetica-Black"/>
    </font>
    <font>
      <sz val="11"/>
      <color indexed="12"/>
      <name val="Book Antiqua"/>
      <family val="1"/>
    </font>
    <font>
      <b/>
      <sz val="14"/>
      <color indexed="10"/>
      <name val="Times New Roman"/>
      <family val="1"/>
    </font>
    <font>
      <sz val="10"/>
      <color indexed="18"/>
      <name val="Verdana"/>
      <family val="2"/>
    </font>
    <font>
      <sz val="8"/>
      <name val="Univers 45 Light"/>
    </font>
    <font>
      <b/>
      <sz val="11"/>
      <name val="Arial"/>
      <family val="2"/>
    </font>
    <font>
      <sz val="10"/>
      <color indexed="16"/>
      <name val="MS Serif"/>
      <family val="1"/>
    </font>
    <font>
      <sz val="11"/>
      <color indexed="62"/>
      <name val="Calibri"/>
      <family val="2"/>
    </font>
    <font>
      <i/>
      <sz val="11"/>
      <color indexed="23"/>
      <name val="Calibri"/>
      <family val="2"/>
    </font>
    <font>
      <sz val="1"/>
      <color indexed="8"/>
      <name val="Courier"/>
      <family val="3"/>
    </font>
    <font>
      <i/>
      <sz val="1"/>
      <color indexed="8"/>
      <name val="Courier"/>
      <family val="3"/>
    </font>
    <font>
      <sz val="10"/>
      <color indexed="10"/>
      <name val="Arial"/>
      <family val="2"/>
    </font>
    <font>
      <u/>
      <sz val="11"/>
      <color indexed="36"/>
      <name val="?? ?????"/>
      <family val="3"/>
    </font>
    <font>
      <sz val="6"/>
      <color indexed="23"/>
      <name val="Helvetica-Black"/>
    </font>
    <font>
      <sz val="9.5"/>
      <color indexed="23"/>
      <name val="Helvetica-Black"/>
    </font>
    <font>
      <sz val="7"/>
      <name val="Palatino"/>
      <family val="1"/>
    </font>
    <font>
      <sz val="14"/>
      <name val="Tms Rmn"/>
      <family val="1"/>
    </font>
    <font>
      <sz val="9"/>
      <name val="CharterITC BT"/>
      <family val="1"/>
    </font>
    <font>
      <sz val="11"/>
      <color indexed="17"/>
      <name val="Calibri"/>
      <family val="2"/>
    </font>
    <font>
      <sz val="11"/>
      <color rgb="FF006100"/>
      <name val="ＭＳ Ｐゴシック"/>
      <family val="3"/>
      <charset val="128"/>
    </font>
    <font>
      <sz val="10"/>
      <name val="Trebuchet MS"/>
      <family val="2"/>
    </font>
    <font>
      <sz val="6"/>
      <name val="Palatino"/>
      <family val="1"/>
    </font>
    <font>
      <b/>
      <sz val="14"/>
      <name val="Arial"/>
      <family val="2"/>
    </font>
    <font>
      <b/>
      <sz val="10"/>
      <name val="Palatino"/>
      <family val="1"/>
    </font>
    <font>
      <b/>
      <sz val="15"/>
      <color indexed="56"/>
      <name val="Calibri"/>
      <family val="2"/>
    </font>
    <font>
      <sz val="10"/>
      <name val="Helvetica-Black"/>
    </font>
    <font>
      <sz val="28"/>
      <name val="Helvetica-Black"/>
    </font>
    <font>
      <b/>
      <sz val="13"/>
      <color indexed="56"/>
      <name val="Calibri"/>
      <family val="2"/>
    </font>
    <font>
      <sz val="10"/>
      <name val="Palatino"/>
    </font>
    <font>
      <sz val="18"/>
      <name val="Palatino"/>
      <family val="1"/>
    </font>
    <font>
      <b/>
      <sz val="11"/>
      <color indexed="56"/>
      <name val="Calibri"/>
      <family val="2"/>
    </font>
    <font>
      <i/>
      <sz val="14"/>
      <name val="Palatino"/>
      <family val="1"/>
    </font>
    <font>
      <b/>
      <sz val="1"/>
      <color indexed="8"/>
      <name val="Courier"/>
      <family val="3"/>
    </font>
    <font>
      <b/>
      <sz val="8"/>
      <name val="MS Sans Serif"/>
      <family val="2"/>
    </font>
    <font>
      <b/>
      <sz val="9"/>
      <name val="Helv"/>
      <family val="2"/>
    </font>
    <font>
      <u/>
      <sz val="11"/>
      <color indexed="12"/>
      <name val="?? ?????"/>
      <family val="3"/>
    </font>
    <font>
      <sz val="8"/>
      <color indexed="10"/>
      <name val="Times New Roman"/>
      <family val="1"/>
    </font>
    <font>
      <sz val="12"/>
      <name val="Helv"/>
      <family val="2"/>
    </font>
    <font>
      <sz val="10"/>
      <color indexed="10"/>
      <name val="Helv"/>
      <family val="2"/>
    </font>
    <font>
      <sz val="10"/>
      <color indexed="10"/>
      <name val="Geneva"/>
      <family val="2"/>
    </font>
    <font>
      <sz val="8"/>
      <color indexed="12"/>
      <name val="Helv"/>
    </font>
    <font>
      <sz val="8"/>
      <color indexed="12"/>
      <name val="Palatino"/>
      <family val="1"/>
    </font>
    <font>
      <b/>
      <sz val="10"/>
      <color indexed="9"/>
      <name val="Arial"/>
      <family val="2"/>
    </font>
    <font>
      <sz val="10"/>
      <color indexed="18"/>
      <name val="Arial"/>
      <family val="2"/>
    </font>
    <font>
      <sz val="11"/>
      <name val="ＭＳ Ｐ明朝"/>
      <family val="1"/>
      <charset val="128"/>
    </font>
    <font>
      <sz val="10"/>
      <name val="Tms Rmn"/>
      <family val="1"/>
    </font>
    <font>
      <sz val="10"/>
      <name val="CG Times (WN)"/>
      <family val="1"/>
    </font>
    <font>
      <b/>
      <sz val="9"/>
      <color indexed="9"/>
      <name val="Univers 45 Light"/>
    </font>
    <font>
      <sz val="18"/>
      <name val="Times New Roman"/>
      <family val="1"/>
    </font>
    <font>
      <b/>
      <sz val="13"/>
      <name val="Times New Roman"/>
      <family val="1"/>
    </font>
    <font>
      <b/>
      <i/>
      <sz val="12"/>
      <name val="Times New Roman"/>
      <family val="1"/>
    </font>
    <font>
      <i/>
      <sz val="12"/>
      <name val="Times New Roman"/>
      <family val="1"/>
    </font>
    <font>
      <sz val="8"/>
      <color indexed="26"/>
      <name val="Arial"/>
      <family val="2"/>
    </font>
    <font>
      <sz val="12"/>
      <color indexed="9"/>
      <name val="Helv"/>
      <family val="2"/>
    </font>
    <font>
      <sz val="10"/>
      <color indexed="10"/>
      <name val="Tms Rmn"/>
    </font>
    <font>
      <b/>
      <sz val="10"/>
      <name val="Times New Roman"/>
      <family val="1"/>
    </font>
    <font>
      <b/>
      <sz val="16"/>
      <name val="Tms Rmn"/>
    </font>
    <font>
      <sz val="9"/>
      <name val="ＭＳ 明朝"/>
      <family val="1"/>
      <charset val="128"/>
    </font>
    <font>
      <sz val="11"/>
      <color indexed="60"/>
      <name val="Calibri"/>
      <family val="2"/>
    </font>
    <font>
      <sz val="7"/>
      <name val="Small Fonts"/>
      <family val="3"/>
      <charset val="128"/>
    </font>
    <font>
      <sz val="8"/>
      <color indexed="8"/>
      <name val="MS Sans Serif"/>
      <family val="2"/>
    </font>
    <font>
      <sz val="12"/>
      <name val="Helv"/>
    </font>
    <font>
      <sz val="14"/>
      <name val="ＭＳ ゴシック"/>
      <family val="3"/>
      <charset val="128"/>
    </font>
    <font>
      <sz val="8"/>
      <color indexed="22"/>
      <name val="Arial"/>
      <family val="2"/>
    </font>
    <font>
      <sz val="11"/>
      <color theme="1"/>
      <name val="ＭＳ Ｐゴシック"/>
      <family val="3"/>
      <charset val="128"/>
    </font>
    <font>
      <b/>
      <i/>
      <sz val="12"/>
      <name val="L Univers 45 Light"/>
      <family val="2"/>
    </font>
    <font>
      <sz val="8"/>
      <color indexed="12"/>
      <name val="Helv"/>
      <family val="2"/>
    </font>
    <font>
      <b/>
      <sz val="11"/>
      <color indexed="63"/>
      <name val="Calibri"/>
      <family val="2"/>
    </font>
    <font>
      <sz val="10"/>
      <color indexed="16"/>
      <name val="Helvetica-Black"/>
    </font>
    <font>
      <b/>
      <u/>
      <sz val="10"/>
      <name val="Helv"/>
    </font>
    <font>
      <b/>
      <sz val="8"/>
      <name val="Palatino"/>
      <family val="1"/>
    </font>
    <font>
      <sz val="22"/>
      <name val="UBSHeadline"/>
      <family val="1"/>
    </font>
    <font>
      <i/>
      <sz val="24"/>
      <name val="Helv"/>
    </font>
    <font>
      <i/>
      <sz val="8"/>
      <color indexed="12"/>
      <name val="Arial"/>
      <family val="2"/>
    </font>
    <font>
      <i/>
      <sz val="8"/>
      <color indexed="56"/>
      <name val="Verdana"/>
      <family val="2"/>
    </font>
    <font>
      <b/>
      <sz val="14"/>
      <name val="Times New Roman"/>
      <family val="1"/>
    </font>
    <font>
      <i/>
      <sz val="6"/>
      <color indexed="24"/>
      <name val="Univers 55"/>
    </font>
    <font>
      <sz val="8"/>
      <name val="Wingdings"/>
      <charset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2"/>
      <color indexed="17"/>
      <name val="ＭＳ 明朝"/>
      <family val="1"/>
      <charset val="128"/>
    </font>
    <font>
      <b/>
      <sz val="16"/>
      <name val="times new roman"/>
      <family val="1"/>
    </font>
    <font>
      <sz val="10"/>
      <name val="Tms Rmn"/>
    </font>
    <font>
      <sz val="8"/>
      <name val="MS Sans Serif"/>
      <family val="2"/>
    </font>
    <font>
      <sz val="14"/>
      <name val="ＭＳ Ｐゴシック"/>
      <family val="3"/>
      <charset val="128"/>
    </font>
    <font>
      <sz val="10"/>
      <color indexed="8"/>
      <name val="Times New Roman"/>
      <family val="1"/>
    </font>
    <font>
      <b/>
      <i/>
      <sz val="14"/>
      <color indexed="9"/>
      <name val="Arial"/>
      <family val="2"/>
    </font>
    <font>
      <b/>
      <sz val="10"/>
      <color indexed="8"/>
      <name val="Times New Roman"/>
      <family val="1"/>
    </font>
    <font>
      <i/>
      <sz val="12"/>
      <color indexed="12"/>
      <name val="Times New Roman"/>
      <family val="1"/>
    </font>
    <font>
      <sz val="10"/>
      <name val="TimesNewRomanPS"/>
    </font>
    <font>
      <b/>
      <sz val="9"/>
      <name val="Palatino"/>
      <family val="1"/>
    </font>
    <font>
      <sz val="9"/>
      <color indexed="21"/>
      <name val="Helvetica-Black"/>
    </font>
    <font>
      <b/>
      <sz val="12"/>
      <color indexed="60"/>
      <name val="Swis721 Cn BT"/>
      <family val="2"/>
    </font>
    <font>
      <sz val="8"/>
      <name val="Helvetica-Narrow"/>
      <family val="2"/>
    </font>
    <font>
      <b/>
      <sz val="7"/>
      <name val="Helvetica-Narrow"/>
      <family val="2"/>
    </font>
    <font>
      <sz val="11"/>
      <name val="ＭＳ ゴシック"/>
      <family val="3"/>
      <charset val="128"/>
    </font>
    <font>
      <sz val="12"/>
      <color indexed="8"/>
      <name val="Palatino"/>
      <family val="1"/>
    </font>
    <font>
      <sz val="12"/>
      <name val="Palatino"/>
      <family val="1"/>
    </font>
    <font>
      <sz val="11"/>
      <name val="Helvetica-Black"/>
    </font>
    <font>
      <sz val="11"/>
      <color indexed="8"/>
      <name val="Helvetica-Black"/>
    </font>
    <font>
      <b/>
      <sz val="8"/>
      <name val="Tms Rmn"/>
    </font>
    <font>
      <b/>
      <sz val="14"/>
      <name val="Helv"/>
      <family val="2"/>
    </font>
    <font>
      <b/>
      <sz val="14"/>
      <name val="Palatino"/>
      <family val="1"/>
    </font>
    <font>
      <b/>
      <sz val="18"/>
      <color indexed="56"/>
      <name val="Cambria"/>
      <family val="2"/>
    </font>
    <font>
      <b/>
      <sz val="9"/>
      <color indexed="8"/>
      <name val="Helv"/>
      <family val="2"/>
    </font>
    <font>
      <i/>
      <sz val="10"/>
      <name val="Times New Roman"/>
      <family val="1"/>
    </font>
    <font>
      <b/>
      <sz val="11"/>
      <color indexed="8"/>
      <name val="Calibri"/>
      <family val="2"/>
    </font>
    <font>
      <b/>
      <sz val="8"/>
      <color indexed="32"/>
      <name val="Univers 45 Light"/>
    </font>
    <font>
      <sz val="8"/>
      <color indexed="56"/>
      <name val="Verdana"/>
      <family val="2"/>
    </font>
    <font>
      <b/>
      <sz val="8"/>
      <color indexed="56"/>
      <name val="Verdana"/>
      <family val="2"/>
    </font>
    <font>
      <u val="double"/>
      <sz val="8"/>
      <color indexed="8"/>
      <name val="Arial"/>
      <family val="2"/>
    </font>
    <font>
      <b/>
      <sz val="9"/>
      <color indexed="10"/>
      <name val="Wingdings"/>
      <charset val="2"/>
    </font>
    <font>
      <sz val="11"/>
      <name val="ZapfCalligr BT"/>
      <family val="1"/>
    </font>
    <font>
      <b/>
      <sz val="18"/>
      <color indexed="62"/>
      <name val="ＭＳ Ｐゴシック"/>
      <family val="3"/>
      <charset val="128"/>
    </font>
    <font>
      <sz val="11"/>
      <color indexed="19"/>
      <name val="ＭＳ Ｐゴシック"/>
      <family val="3"/>
      <charset val="128"/>
    </font>
    <font>
      <sz val="11"/>
      <color theme="1"/>
      <name val="ＭＳ Ｐゴシック"/>
      <family val="2"/>
      <charset val="128"/>
      <scheme val="minor"/>
    </font>
    <font>
      <sz val="8"/>
      <color theme="1"/>
      <name val="Univers 45 Light"/>
      <family val="2"/>
      <charset val="128"/>
    </font>
    <font>
      <sz val="14"/>
      <name val="ＭＳ 明朝"/>
      <family val="1"/>
      <charset val="128"/>
    </font>
    <font>
      <sz val="11"/>
      <color indexed="8"/>
      <name val="ＭＳ 明朝"/>
      <family val="1"/>
      <charset val="128"/>
    </font>
    <font>
      <sz val="12"/>
      <color indexed="8"/>
      <name val="新細明體"/>
      <family val="1"/>
      <charset val="136"/>
    </font>
    <font>
      <sz val="11"/>
      <name val="ＨＧ丸ゴシックM"/>
      <family val="3"/>
      <charset val="128"/>
    </font>
    <font>
      <sz val="10"/>
      <name val="ＭＳ 明朝"/>
      <family val="1"/>
      <charset val="128"/>
    </font>
    <font>
      <b/>
      <sz val="11"/>
      <color indexed="10"/>
      <name val="ＭＳ Ｐゴシック"/>
      <family val="3"/>
      <charset val="128"/>
    </font>
    <font>
      <sz val="11"/>
      <color theme="1"/>
      <name val="ＭＳ Ｐゴシック"/>
      <family val="2"/>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2"/>
      <name val="ＭＳ Ｐゴシック"/>
      <family val="3"/>
      <charset val="128"/>
    </font>
    <font>
      <sz val="11"/>
      <name val="System"/>
      <family val="2"/>
    </font>
    <font>
      <b/>
      <sz val="16"/>
      <name val="明朝"/>
      <family val="3"/>
      <charset val="128"/>
    </font>
    <font>
      <sz val="16"/>
      <name val="標準ゴシック"/>
      <family val="3"/>
      <charset val="128"/>
    </font>
    <font>
      <sz val="10"/>
      <color indexed="18"/>
      <name val="ＭＳ 明朝"/>
      <family val="1"/>
      <charset val="128"/>
    </font>
    <font>
      <sz val="11"/>
      <color theme="1"/>
      <name val="ＭＳ Ｐゴシック"/>
      <family val="3"/>
      <charset val="128"/>
      <scheme val="major"/>
    </font>
    <font>
      <u/>
      <sz val="11"/>
      <color indexed="36"/>
      <name val="ＭＳ Ｐゴシック"/>
      <family val="3"/>
      <charset val="128"/>
    </font>
    <font>
      <sz val="11"/>
      <color indexed="10"/>
      <name val="ＭＳ 明朝"/>
      <family val="1"/>
      <charset val="128"/>
    </font>
    <font>
      <sz val="12"/>
      <name val="標準ゴシック"/>
      <family val="3"/>
      <charset val="128"/>
    </font>
    <font>
      <sz val="11"/>
      <name val="굴림"/>
      <family val="2"/>
    </font>
    <font>
      <sz val="12"/>
      <name val="ＭＳ Ｐ明朝"/>
      <family val="1"/>
      <charset val="128"/>
    </font>
    <font>
      <b/>
      <sz val="18"/>
      <color theme="3"/>
      <name val="ＭＳ Ｐゴシック"/>
      <family val="2"/>
      <charset val="128"/>
      <scheme val="maj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i/>
      <sz val="11"/>
      <name val="明朝"/>
      <family val="3"/>
      <charset val="255"/>
    </font>
    <font>
      <b/>
      <sz val="16"/>
      <color indexed="23"/>
      <name val="Arial"/>
      <family val="2"/>
    </font>
    <font>
      <b/>
      <sz val="18"/>
      <color indexed="56"/>
      <name val="ＭＳ Ｐゴシック"/>
      <family val="3"/>
      <charset val="128"/>
    </font>
    <font>
      <sz val="12"/>
      <color theme="1"/>
      <name val="ＭＳ Ｐゴシック"/>
      <family val="3"/>
      <charset val="128"/>
      <scheme val="minor"/>
    </font>
    <font>
      <sz val="12"/>
      <name val="新細明體"/>
      <family val="1"/>
    </font>
    <font>
      <sz val="11"/>
      <color theme="1"/>
      <name val="ＭＳ Ｐゴシック"/>
      <family val="2"/>
      <charset val="134"/>
      <scheme val="minor"/>
    </font>
    <font>
      <sz val="10"/>
      <name val="ＭＳ Ｐ明朝"/>
      <family val="1"/>
      <charset val="128"/>
    </font>
    <font>
      <sz val="9"/>
      <name val="ＭＳ Ｐ明朝"/>
      <family val="1"/>
      <charset val="128"/>
    </font>
    <font>
      <sz val="10"/>
      <name val="ＭＳ Ｐゴシック"/>
      <family val="3"/>
      <charset val="128"/>
    </font>
    <font>
      <b/>
      <sz val="10"/>
      <name val="ＭＳ Ｐゴシック"/>
      <family val="3"/>
      <charset val="128"/>
    </font>
    <font>
      <b/>
      <sz val="14"/>
      <name val="ＭＳ Ｐゴシック"/>
      <family val="3"/>
      <charset val="128"/>
    </font>
    <font>
      <b/>
      <sz val="11"/>
      <name val="ＭＳ Ｐゴシック"/>
      <family val="3"/>
      <charset val="128"/>
    </font>
    <font>
      <sz val="9"/>
      <color indexed="8"/>
      <name val="ＭＳ Ｐゴシック"/>
      <family val="3"/>
      <charset val="128"/>
    </font>
    <font>
      <sz val="6"/>
      <name val="ＭＳ Ｐゴシック"/>
      <family val="2"/>
      <charset val="128"/>
      <scheme val="minor"/>
    </font>
    <font>
      <sz val="9"/>
      <color theme="1"/>
      <name val="ＭＳ Ｐゴシック"/>
      <family val="3"/>
      <charset val="128"/>
      <scheme val="minor"/>
    </font>
    <font>
      <sz val="9"/>
      <color rgb="FFFF0000"/>
      <name val="ＭＳ Ｐゴシック"/>
      <family val="3"/>
      <charset val="128"/>
    </font>
    <font>
      <b/>
      <sz val="9"/>
      <name val="ＭＳ Ｐゴシック"/>
      <family val="3"/>
      <charset val="128"/>
    </font>
    <font>
      <sz val="11"/>
      <color rgb="FFFF0000"/>
      <name val="ＭＳ Ｐゴシック"/>
      <family val="3"/>
      <charset val="128"/>
    </font>
    <font>
      <sz val="9"/>
      <color indexed="81"/>
      <name val="ＭＳ Ｐゴシック"/>
      <family val="3"/>
      <charset val="128"/>
    </font>
    <font>
      <b/>
      <sz val="9"/>
      <color indexed="81"/>
      <name val="ＭＳ Ｐゴシック"/>
      <family val="3"/>
      <charset val="128"/>
    </font>
    <font>
      <b/>
      <sz val="14"/>
      <color indexed="9"/>
      <name val="ＭＳ Ｐゴシック"/>
      <family val="3"/>
      <charset val="128"/>
    </font>
    <font>
      <b/>
      <sz val="18"/>
      <color indexed="9"/>
      <name val="ＭＳ Ｐゴシック"/>
      <family val="3"/>
      <charset val="128"/>
    </font>
    <font>
      <b/>
      <i/>
      <sz val="11"/>
      <color indexed="9"/>
      <name val="ＭＳ Ｐゴシック"/>
      <family val="3"/>
      <charset val="128"/>
    </font>
    <font>
      <b/>
      <u/>
      <sz val="16"/>
      <name val="ＭＳ Ｐゴシック"/>
      <family val="3"/>
      <charset val="128"/>
    </font>
    <font>
      <b/>
      <i/>
      <sz val="18"/>
      <name val="ＭＳ Ｐゴシック"/>
      <family val="3"/>
      <charset val="128"/>
    </font>
    <font>
      <b/>
      <i/>
      <sz val="11"/>
      <name val="ＭＳ Ｐゴシック"/>
      <family val="3"/>
      <charset val="128"/>
    </font>
    <font>
      <b/>
      <sz val="10"/>
      <color indexed="9"/>
      <name val="ＭＳ Ｐゴシック"/>
      <family val="3"/>
      <charset val="128"/>
    </font>
    <font>
      <b/>
      <sz val="10"/>
      <color rgb="FFFF0000"/>
      <name val="ＭＳ Ｐゴシック"/>
      <family val="3"/>
      <charset val="128"/>
    </font>
    <font>
      <sz val="10"/>
      <color indexed="10"/>
      <name val="ＭＳ Ｐゴシック"/>
      <family val="3"/>
      <charset val="128"/>
    </font>
    <font>
      <sz val="12"/>
      <color indexed="8"/>
      <name val="ＭＳ Ｐゴシック"/>
      <family val="3"/>
      <charset val="128"/>
    </font>
    <font>
      <sz val="12"/>
      <color indexed="9"/>
      <name val="ＭＳ Ｐゴシック"/>
      <family val="3"/>
      <charset val="128"/>
    </font>
    <font>
      <sz val="12"/>
      <color indexed="60"/>
      <name val="ＭＳ Ｐゴシック"/>
      <family val="3"/>
      <charset val="128"/>
    </font>
    <font>
      <sz val="14"/>
      <name val="ＭＳ Ｐ明朝"/>
      <family val="1"/>
      <charset val="128"/>
    </font>
    <font>
      <sz val="10.5"/>
      <name val="ＭＳ Ｐ明朝"/>
      <family val="1"/>
      <charset val="128"/>
    </font>
    <font>
      <sz val="10"/>
      <name val="ＭＳ Ｐゴシック"/>
      <family val="3"/>
      <charset val="128"/>
      <scheme val="minor"/>
    </font>
    <font>
      <sz val="12"/>
      <color rgb="FFFF0000"/>
      <name val="ＭＳ 明朝"/>
      <family val="1"/>
      <charset val="128"/>
    </font>
    <font>
      <sz val="10.5"/>
      <name val="ＭＳ 明朝"/>
      <family val="1"/>
      <charset val="128"/>
    </font>
    <font>
      <sz val="16"/>
      <name val="ＭＳ 明朝"/>
      <family val="1"/>
      <charset val="128"/>
    </font>
    <font>
      <b/>
      <sz val="11"/>
      <name val="ＭＳ 明朝"/>
      <family val="1"/>
      <charset val="128"/>
    </font>
    <font>
      <strike/>
      <sz val="10"/>
      <color rgb="FFFF0000"/>
      <name val="ＭＳ Ｐ明朝"/>
      <family val="1"/>
      <charset val="128"/>
    </font>
    <font>
      <sz val="9"/>
      <color rgb="FFFF0000"/>
      <name val="ＭＳ Ｐ明朝"/>
      <family val="1"/>
      <charset val="128"/>
    </font>
  </fonts>
  <fills count="134">
    <fill>
      <patternFill patternType="none"/>
    </fill>
    <fill>
      <patternFill patternType="gray125"/>
    </fill>
    <fill>
      <patternFill patternType="solid">
        <fgColor indexed="41"/>
        <bgColor indexed="64"/>
      </patternFill>
    </fill>
    <fill>
      <patternFill patternType="solid">
        <fgColor indexed="47"/>
        <bgColor indexed="64"/>
      </patternFill>
    </fill>
    <fill>
      <patternFill patternType="solid">
        <fgColor indexed="22"/>
        <bgColor indexed="64"/>
      </patternFill>
    </fill>
    <fill>
      <patternFill patternType="solid">
        <fgColor indexed="15"/>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rgb="FFC6EFCE"/>
      </patternFill>
    </fill>
    <fill>
      <patternFill patternType="solid">
        <fgColor indexed="55"/>
        <bgColor indexed="64"/>
      </patternFill>
    </fill>
    <fill>
      <patternFill patternType="solid">
        <fgColor indexed="54"/>
        <bgColor indexed="64"/>
      </patternFill>
    </fill>
    <fill>
      <patternFill patternType="solid">
        <fgColor indexed="48"/>
        <bgColor indexed="64"/>
      </patternFill>
    </fill>
    <fill>
      <patternFill patternType="solid">
        <fgColor indexed="27"/>
        <bgColor indexed="64"/>
      </patternFill>
    </fill>
    <fill>
      <patternFill patternType="solid">
        <fgColor indexed="8"/>
        <bgColor indexed="64"/>
      </patternFill>
    </fill>
    <fill>
      <patternFill patternType="solid">
        <fgColor indexed="43"/>
        <bgColor indexed="64"/>
      </patternFill>
    </fill>
    <fill>
      <patternFill patternType="solid">
        <fgColor indexed="41"/>
        <bgColor indexed="27"/>
      </patternFill>
    </fill>
    <fill>
      <patternFill patternType="solid">
        <fgColor indexed="25"/>
        <bgColor indexed="64"/>
      </patternFill>
    </fill>
    <fill>
      <patternFill patternType="solid">
        <fgColor indexed="27"/>
        <bgColor indexed="41"/>
      </patternFill>
    </fill>
    <fill>
      <patternFill patternType="solid">
        <fgColor indexed="26"/>
        <bgColor indexed="9"/>
      </patternFill>
    </fill>
    <fill>
      <patternFill patternType="solid">
        <fgColor indexed="44"/>
        <bgColor indexed="64"/>
      </patternFill>
    </fill>
    <fill>
      <patternFill patternType="solid">
        <fgColor indexed="39"/>
        <bgColor indexed="64"/>
      </patternFill>
    </fill>
    <fill>
      <patternFill patternType="solid">
        <fgColor indexed="32"/>
        <bgColor indexed="64"/>
      </patternFill>
    </fill>
    <fill>
      <patternFill patternType="solid">
        <fgColor indexed="18"/>
        <bgColor indexed="64"/>
      </patternFill>
    </fill>
    <fill>
      <patternFill patternType="solid">
        <fgColor indexed="61"/>
      </patternFill>
    </fill>
    <fill>
      <patternFill patternType="solid">
        <fgColor indexed="13"/>
        <bgColor indexed="64"/>
      </patternFill>
    </fill>
    <fill>
      <patternFill patternType="solid">
        <fgColor indexed="24"/>
        <bgColor indexed="64"/>
      </patternFill>
    </fill>
    <fill>
      <patternFill patternType="solid">
        <fgColor indexed="14"/>
        <bgColor indexed="64"/>
      </patternFill>
    </fill>
    <fill>
      <patternFill patternType="solid">
        <fgColor indexed="35"/>
        <bgColor indexed="64"/>
      </patternFill>
    </fill>
    <fill>
      <patternFill patternType="solid">
        <fgColor indexed="28"/>
        <bgColor indexed="64"/>
      </patternFill>
    </fill>
    <fill>
      <patternFill patternType="solid">
        <fgColor indexed="22"/>
        <bgColor indexed="24"/>
      </patternFill>
    </fill>
    <fill>
      <patternFill patternType="solid">
        <fgColor indexed="15"/>
      </patternFill>
    </fill>
    <fill>
      <patternFill patternType="solid">
        <fgColor indexed="42"/>
        <bgColor indexed="64"/>
      </patternFill>
    </fill>
    <fill>
      <patternFill patternType="solid">
        <fgColor indexed="29"/>
        <bgColor indexed="64"/>
      </patternFill>
    </fill>
    <fill>
      <patternFill patternType="solid">
        <fgColor indexed="30"/>
        <bgColor indexed="64"/>
      </patternFill>
    </fill>
    <fill>
      <patternFill patternType="solid">
        <fgColor indexed="31"/>
        <bgColor indexed="64"/>
      </patternFill>
    </fill>
    <fill>
      <patternFill patternType="solid">
        <fgColor indexed="38"/>
        <bgColor indexed="64"/>
      </patternFill>
    </fill>
    <fill>
      <patternFill patternType="solid">
        <fgColor indexed="12"/>
      </patternFill>
    </fill>
    <fill>
      <patternFill patternType="solid">
        <fgColor indexed="45"/>
        <bgColor indexed="64"/>
      </patternFill>
    </fill>
    <fill>
      <patternFill patternType="mediumGray">
        <fgColor indexed="22"/>
      </patternFill>
    </fill>
    <fill>
      <patternFill patternType="darkVertical"/>
    </fill>
    <fill>
      <patternFill patternType="solid">
        <fgColor indexed="40"/>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40"/>
      </patternFill>
    </fill>
    <fill>
      <patternFill patternType="gray0625"/>
    </fill>
    <fill>
      <patternFill patternType="solid">
        <fgColor indexed="18"/>
      </patternFill>
    </fill>
    <fill>
      <patternFill patternType="solid">
        <fgColor indexed="16"/>
        <bgColor indexed="64"/>
      </patternFill>
    </fill>
    <fill>
      <patternFill patternType="solid">
        <fgColor indexed="9"/>
        <bgColor indexed="9"/>
      </patternFill>
    </fill>
    <fill>
      <patternFill patternType="solid">
        <fgColor indexed="11"/>
        <bgColor indexed="64"/>
      </patternFill>
    </fill>
    <fill>
      <patternFill patternType="solid">
        <fgColor indexed="56"/>
      </patternFill>
    </fill>
    <fill>
      <patternFill patternType="solid">
        <fgColor indexed="54"/>
      </patternFill>
    </fill>
    <fill>
      <patternFill patternType="solid">
        <fgColor indexed="13"/>
      </patternFill>
    </fill>
    <fill>
      <patternFill patternType="solid">
        <fgColor indexed="9"/>
      </patternFill>
    </fill>
    <fill>
      <patternFill patternType="solid">
        <fgColor indexed="10"/>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lightUp">
        <fgColor indexed="22"/>
        <bgColor indexed="35"/>
      </patternFill>
    </fill>
    <fill>
      <patternFill patternType="solid">
        <fgColor indexed="23"/>
        <bgColor indexed="64"/>
      </patternFill>
    </fill>
    <fill>
      <patternFill patternType="solid">
        <fgColor rgb="FFFFFF00"/>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8"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6" tint="0.59999389629810485"/>
        <bgColor indexed="64"/>
      </patternFill>
    </fill>
    <fill>
      <patternFill patternType="solid">
        <fgColor rgb="FFFFCCFF"/>
        <bgColor indexed="64"/>
      </patternFill>
    </fill>
    <fill>
      <patternFill patternType="solid">
        <fgColor rgb="FFFFCCCC"/>
        <bgColor indexed="64"/>
      </patternFill>
    </fill>
    <fill>
      <patternFill patternType="solid">
        <fgColor theme="8" tint="0.79998168889431442"/>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rgb="FF92D050"/>
        <bgColor indexed="64"/>
      </patternFill>
    </fill>
    <fill>
      <patternFill patternType="solid">
        <fgColor theme="7" tint="0.59999389629810485"/>
        <bgColor indexed="64"/>
      </patternFill>
    </fill>
    <fill>
      <patternFill patternType="solid">
        <fgColor rgb="FF00B050"/>
        <bgColor indexed="64"/>
      </patternFill>
    </fill>
    <fill>
      <patternFill patternType="solid">
        <fgColor indexed="62"/>
        <bgColor indexed="64"/>
      </patternFill>
    </fill>
    <fill>
      <patternFill patternType="solid">
        <fgColor theme="0" tint="-0.249977111117893"/>
        <bgColor indexed="64"/>
      </patternFill>
    </fill>
    <fill>
      <patternFill patternType="solid">
        <fgColor theme="0"/>
        <bgColor indexed="64"/>
      </patternFill>
    </fill>
    <fill>
      <patternFill patternType="solid">
        <fgColor rgb="FFCCFFFF"/>
        <bgColor indexed="64"/>
      </patternFill>
    </fill>
    <fill>
      <patternFill patternType="solid">
        <fgColor rgb="FFFF0000"/>
        <bgColor indexed="64"/>
      </patternFill>
    </fill>
  </fills>
  <borders count="252">
    <border>
      <left/>
      <right/>
      <top/>
      <bottom/>
      <diagonal/>
    </border>
    <border>
      <left style="thin">
        <color indexed="64"/>
      </left>
      <right/>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64"/>
      </left>
      <right style="hair">
        <color indexed="64"/>
      </right>
      <top style="hair">
        <color indexed="64"/>
      </top>
      <bottom style="hair">
        <color indexed="64"/>
      </bottom>
      <diagonal/>
    </border>
    <border>
      <left/>
      <right/>
      <top/>
      <bottom style="double">
        <color indexed="52"/>
      </bottom>
      <diagonal/>
    </border>
    <border>
      <left/>
      <right/>
      <top/>
      <bottom style="medium">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bottom/>
      <diagonal/>
    </border>
    <border>
      <left/>
      <right/>
      <top style="double">
        <color indexed="64"/>
      </top>
      <bottom/>
      <diagonal/>
    </border>
    <border>
      <left/>
      <right/>
      <top style="medium">
        <color indexed="64"/>
      </top>
      <bottom/>
      <diagonal/>
    </border>
    <border>
      <left style="thin">
        <color indexed="64"/>
      </left>
      <right style="thin">
        <color indexed="64"/>
      </right>
      <top style="medium">
        <color indexed="64"/>
      </top>
      <bottom style="medium">
        <color indexed="64"/>
      </bottom>
      <diagonal/>
    </border>
    <border>
      <left/>
      <right style="medium">
        <color indexed="64"/>
      </right>
      <top/>
      <bottom/>
      <diagonal/>
    </border>
    <border>
      <left/>
      <right/>
      <top/>
      <bottom style="hair">
        <color indexed="22"/>
      </bottom>
      <diagonal/>
    </border>
    <border>
      <left/>
      <right/>
      <top style="thin">
        <color indexed="20"/>
      </top>
      <bottom style="thin">
        <color indexed="20"/>
      </bottom>
      <diagonal/>
    </border>
    <border>
      <left/>
      <right/>
      <top style="hair">
        <color indexed="8"/>
      </top>
      <bottom style="hair">
        <color indexed="8"/>
      </bottom>
      <diagonal/>
    </border>
    <border>
      <left/>
      <right/>
      <top/>
      <bottom style="medium">
        <color indexed="18"/>
      </bottom>
      <diagonal/>
    </border>
    <border>
      <left/>
      <right/>
      <top/>
      <bottom style="thin">
        <color indexed="64"/>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style="medium">
        <color indexed="12"/>
      </left>
      <right style="medium">
        <color indexed="12"/>
      </right>
      <top style="medium">
        <color indexed="12"/>
      </top>
      <bottom style="medium">
        <color indexed="12"/>
      </bottom>
      <diagonal/>
    </border>
    <border>
      <left style="thin">
        <color indexed="12"/>
      </left>
      <right style="thin">
        <color indexed="12"/>
      </right>
      <top/>
      <bottom/>
      <diagonal/>
    </border>
    <border>
      <left style="medium">
        <color indexed="9"/>
      </left>
      <right style="medium">
        <color indexed="9"/>
      </right>
      <top style="medium">
        <color indexed="9"/>
      </top>
      <bottom style="medium">
        <color indexed="9"/>
      </bottom>
      <diagonal/>
    </border>
    <border>
      <left/>
      <right/>
      <top/>
      <bottom style="thin">
        <color indexed="8"/>
      </bottom>
      <diagonal/>
    </border>
    <border>
      <left/>
      <right/>
      <top style="thin">
        <color indexed="8"/>
      </top>
      <bottom/>
      <diagonal/>
    </border>
    <border>
      <left/>
      <right/>
      <top style="medium">
        <color indexed="32"/>
      </top>
      <bottom style="medium">
        <color indexed="32"/>
      </bottom>
      <diagonal/>
    </border>
    <border>
      <left style="thin">
        <color indexed="9"/>
      </left>
      <right style="thin">
        <color indexed="9"/>
      </right>
      <top style="thin">
        <color indexed="9"/>
      </top>
      <bottom style="thin">
        <color indexed="9"/>
      </bottom>
      <diagonal/>
    </border>
    <border>
      <left/>
      <right style="thin">
        <color indexed="8"/>
      </right>
      <top style="thin">
        <color indexed="8"/>
      </top>
      <bottom/>
      <diagonal/>
    </border>
    <border>
      <left/>
      <right/>
      <top style="thin">
        <color indexed="8"/>
      </top>
      <bottom style="thin">
        <color indexed="8"/>
      </bottom>
      <diagonal/>
    </border>
    <border>
      <left/>
      <right/>
      <top/>
      <bottom style="dotted">
        <color indexed="64"/>
      </bottom>
      <diagonal/>
    </border>
    <border>
      <left/>
      <right/>
      <top style="thick">
        <color indexed="10"/>
      </top>
      <bottom/>
      <diagonal/>
    </border>
    <border>
      <left style="thin">
        <color indexed="64"/>
      </left>
      <right style="hair">
        <color indexed="64"/>
      </right>
      <top style="thin">
        <color indexed="64"/>
      </top>
      <bottom style="hair">
        <color indexed="64"/>
      </bottom>
      <diagonal/>
    </border>
    <border>
      <left style="thin">
        <color indexed="24"/>
      </left>
      <right/>
      <top style="thin">
        <color indexed="24"/>
      </top>
      <bottom/>
      <diagonal/>
    </border>
    <border>
      <left/>
      <right style="hair">
        <color indexed="64"/>
      </right>
      <top/>
      <bottom/>
      <diagonal/>
    </border>
    <border>
      <left/>
      <right/>
      <top/>
      <bottom style="thick">
        <color auto="1"/>
      </bottom>
      <diagonal/>
    </border>
    <border>
      <left/>
      <right/>
      <top style="medium">
        <color indexed="23"/>
      </top>
      <bottom style="medium">
        <color indexed="2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hair">
        <color auto="1"/>
      </left>
      <right/>
      <top/>
      <bottom/>
      <diagonal/>
    </border>
    <border>
      <left style="thin">
        <color indexed="8"/>
      </left>
      <right/>
      <top style="thin">
        <color indexed="8"/>
      </top>
      <bottom/>
      <diagonal/>
    </border>
    <border>
      <left style="thin">
        <color indexed="9"/>
      </left>
      <right/>
      <top style="thin">
        <color indexed="9"/>
      </top>
      <bottom style="thin">
        <color indexed="23"/>
      </bottom>
      <diagonal/>
    </border>
    <border>
      <left/>
      <right/>
      <top style="thin">
        <color indexed="56"/>
      </top>
      <bottom/>
      <diagonal/>
    </border>
    <border>
      <left/>
      <right/>
      <top style="thin">
        <color indexed="56"/>
      </top>
      <bottom style="thin">
        <color indexed="56"/>
      </bottom>
      <diagonal/>
    </border>
    <border>
      <left/>
      <right/>
      <top style="thin">
        <color indexed="18"/>
      </top>
      <bottom style="thin">
        <color indexed="18"/>
      </bottom>
      <diagonal/>
    </border>
    <border>
      <left/>
      <right/>
      <top/>
      <bottom style="double">
        <color indexed="10"/>
      </bottom>
      <diagonal/>
    </border>
    <border>
      <left/>
      <right/>
      <top/>
      <bottom style="dotted">
        <color indexed="16"/>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style="medium">
        <color indexed="64"/>
      </left>
      <right/>
      <top style="medium">
        <color indexed="64"/>
      </top>
      <bottom style="hair">
        <color indexed="64"/>
      </bottom>
      <diagonal/>
    </border>
    <border>
      <left style="thin">
        <color indexed="64"/>
      </left>
      <right style="medium">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4"/>
      </top>
      <bottom style="thin">
        <color indexed="63"/>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style="thin">
        <color auto="1"/>
      </left>
      <right style="thin">
        <color indexed="64"/>
      </right>
      <top/>
      <bottom style="thin">
        <color auto="1"/>
      </bottom>
      <diagonal/>
    </border>
    <border>
      <left style="thin">
        <color auto="1"/>
      </left>
      <right style="thin">
        <color auto="1"/>
      </right>
      <top style="thin">
        <color auto="1"/>
      </top>
      <bottom/>
      <diagonal/>
    </border>
    <border>
      <left style="thin">
        <color auto="1"/>
      </left>
      <right style="thin">
        <color auto="1"/>
      </right>
      <top style="hair">
        <color auto="1"/>
      </top>
      <bottom/>
      <diagonal/>
    </border>
    <border>
      <left style="thin">
        <color auto="1"/>
      </left>
      <right style="thin">
        <color auto="1"/>
      </right>
      <top/>
      <bottom/>
      <diagonal/>
    </border>
    <border>
      <left style="thin">
        <color auto="1"/>
      </left>
      <right style="thin">
        <color auto="1"/>
      </right>
      <top style="hair">
        <color auto="1"/>
      </top>
      <bottom style="hair">
        <color auto="1"/>
      </bottom>
      <diagonal/>
    </border>
    <border>
      <left/>
      <right style="thin">
        <color auto="1"/>
      </right>
      <top/>
      <bottom style="thin">
        <color auto="1"/>
      </bottom>
      <diagonal/>
    </border>
    <border>
      <left style="thin">
        <color auto="1"/>
      </left>
      <right style="thin">
        <color auto="1"/>
      </right>
      <top style="thin">
        <color auto="1"/>
      </top>
      <bottom style="hair">
        <color auto="1"/>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auto="1"/>
      </right>
      <top/>
      <bottom style="thin">
        <color auto="1"/>
      </bottom>
      <diagonal/>
    </border>
    <border>
      <left/>
      <right style="thin">
        <color auto="1"/>
      </right>
      <top/>
      <bottom/>
      <diagonal/>
    </border>
    <border>
      <left style="thin">
        <color auto="1"/>
      </left>
      <right style="thin">
        <color auto="1"/>
      </right>
      <top style="hair">
        <color auto="1"/>
      </top>
      <bottom style="thin">
        <color indexed="64"/>
      </bottom>
      <diagonal/>
    </border>
    <border>
      <left style="thin">
        <color auto="1"/>
      </left>
      <right style="thin">
        <color auto="1"/>
      </right>
      <top/>
      <bottom style="hair">
        <color auto="1"/>
      </bottom>
      <diagonal/>
    </border>
    <border>
      <left style="thin">
        <color indexed="64"/>
      </left>
      <right/>
      <top style="thin">
        <color indexed="64"/>
      </top>
      <bottom style="thin">
        <color indexed="64"/>
      </bottom>
      <diagonal/>
    </border>
    <border>
      <left style="thin">
        <color auto="1"/>
      </left>
      <right/>
      <top style="hair">
        <color auto="1"/>
      </top>
      <bottom/>
      <diagonal/>
    </border>
    <border>
      <left/>
      <right/>
      <top style="hair">
        <color auto="1"/>
      </top>
      <bottom/>
      <diagonal/>
    </border>
    <border>
      <left style="thin">
        <color auto="1"/>
      </left>
      <right style="thin">
        <color indexed="64"/>
      </right>
      <top/>
      <bottom style="thin">
        <color indexed="64"/>
      </bottom>
      <diagonal/>
    </border>
    <border>
      <left style="medium">
        <color indexed="62"/>
      </left>
      <right/>
      <top style="medium">
        <color indexed="62"/>
      </top>
      <bottom style="medium">
        <color indexed="62"/>
      </bottom>
      <diagonal/>
    </border>
    <border>
      <left/>
      <right/>
      <top style="medium">
        <color indexed="62"/>
      </top>
      <bottom style="medium">
        <color indexed="62"/>
      </bottom>
      <diagonal/>
    </border>
    <border>
      <left/>
      <right style="medium">
        <color indexed="9"/>
      </right>
      <top style="medium">
        <color indexed="62"/>
      </top>
      <bottom style="medium">
        <color indexed="62"/>
      </bottom>
      <diagonal/>
    </border>
    <border>
      <left style="medium">
        <color indexed="9"/>
      </left>
      <right style="medium">
        <color indexed="9"/>
      </right>
      <top style="medium">
        <color indexed="62"/>
      </top>
      <bottom style="medium">
        <color indexed="62"/>
      </bottom>
      <diagonal/>
    </border>
    <border>
      <left style="thin">
        <color indexed="9"/>
      </left>
      <right style="thin">
        <color indexed="9"/>
      </right>
      <top style="medium">
        <color indexed="62"/>
      </top>
      <bottom style="medium">
        <color indexed="62"/>
      </bottom>
      <diagonal/>
    </border>
    <border>
      <left style="thin">
        <color indexed="9"/>
      </left>
      <right/>
      <top style="medium">
        <color indexed="62"/>
      </top>
      <bottom style="medium">
        <color indexed="62"/>
      </bottom>
      <diagonal/>
    </border>
    <border>
      <left style="medium">
        <color rgb="FFFF0000"/>
      </left>
      <right style="medium">
        <color rgb="FFFF0000"/>
      </right>
      <top style="medium">
        <color rgb="FFFF0000"/>
      </top>
      <bottom style="medium">
        <color indexed="62"/>
      </bottom>
      <diagonal/>
    </border>
    <border>
      <left style="medium">
        <color indexed="62"/>
      </left>
      <right style="thin">
        <color indexed="62"/>
      </right>
      <top style="thin">
        <color indexed="62"/>
      </top>
      <bottom/>
      <diagonal/>
    </border>
    <border>
      <left style="thin">
        <color indexed="62"/>
      </left>
      <right/>
      <top style="thin">
        <color indexed="62"/>
      </top>
      <bottom/>
      <diagonal/>
    </border>
    <border>
      <left/>
      <right style="thin">
        <color indexed="62"/>
      </right>
      <top style="thin">
        <color indexed="62"/>
      </top>
      <bottom/>
      <diagonal/>
    </border>
    <border>
      <left style="thin">
        <color indexed="62"/>
      </left>
      <right/>
      <top style="thin">
        <color indexed="62"/>
      </top>
      <bottom style="hair">
        <color indexed="62"/>
      </bottom>
      <diagonal/>
    </border>
    <border>
      <left style="medium">
        <color indexed="62"/>
      </left>
      <right style="medium">
        <color indexed="62"/>
      </right>
      <top style="thin">
        <color indexed="62"/>
      </top>
      <bottom style="hair">
        <color indexed="62"/>
      </bottom>
      <diagonal/>
    </border>
    <border>
      <left/>
      <right style="thin">
        <color indexed="62"/>
      </right>
      <top style="thin">
        <color indexed="62"/>
      </top>
      <bottom style="hair">
        <color indexed="62"/>
      </bottom>
      <diagonal/>
    </border>
    <border>
      <left style="thin">
        <color indexed="62"/>
      </left>
      <right style="thin">
        <color indexed="62"/>
      </right>
      <top style="thin">
        <color indexed="62"/>
      </top>
      <bottom style="hair">
        <color indexed="62"/>
      </bottom>
      <diagonal/>
    </border>
    <border>
      <left style="medium">
        <color rgb="FFFF0000"/>
      </left>
      <right style="medium">
        <color rgb="FFFF0000"/>
      </right>
      <top style="thin">
        <color indexed="62"/>
      </top>
      <bottom style="hair">
        <color indexed="62"/>
      </bottom>
      <diagonal/>
    </border>
    <border>
      <left style="medium">
        <color indexed="62"/>
      </left>
      <right style="thin">
        <color indexed="62"/>
      </right>
      <top/>
      <bottom/>
      <diagonal/>
    </border>
    <border>
      <left style="thin">
        <color indexed="62"/>
      </left>
      <right/>
      <top/>
      <bottom/>
      <diagonal/>
    </border>
    <border>
      <left/>
      <right style="thin">
        <color indexed="62"/>
      </right>
      <top/>
      <bottom/>
      <diagonal/>
    </border>
    <border>
      <left style="thin">
        <color indexed="62"/>
      </left>
      <right/>
      <top style="hair">
        <color indexed="62"/>
      </top>
      <bottom/>
      <diagonal/>
    </border>
    <border>
      <left style="medium">
        <color indexed="62"/>
      </left>
      <right style="medium">
        <color indexed="62"/>
      </right>
      <top style="hair">
        <color indexed="62"/>
      </top>
      <bottom/>
      <diagonal/>
    </border>
    <border>
      <left/>
      <right style="thin">
        <color indexed="62"/>
      </right>
      <top/>
      <bottom style="hair">
        <color indexed="62"/>
      </bottom>
      <diagonal/>
    </border>
    <border>
      <left style="thin">
        <color indexed="62"/>
      </left>
      <right style="thin">
        <color indexed="62"/>
      </right>
      <top style="hair">
        <color indexed="62"/>
      </top>
      <bottom/>
      <diagonal/>
    </border>
    <border>
      <left style="thin">
        <color indexed="62"/>
      </left>
      <right style="thin">
        <color indexed="62"/>
      </right>
      <top/>
      <bottom style="hair">
        <color indexed="62"/>
      </bottom>
      <diagonal/>
    </border>
    <border>
      <left style="medium">
        <color rgb="FFFF0000"/>
      </left>
      <right style="medium">
        <color rgb="FFFF0000"/>
      </right>
      <top style="hair">
        <color indexed="62"/>
      </top>
      <bottom/>
      <diagonal/>
    </border>
    <border>
      <left style="medium">
        <color indexed="62"/>
      </left>
      <right style="thin">
        <color indexed="62"/>
      </right>
      <top/>
      <bottom style="thin">
        <color indexed="62"/>
      </bottom>
      <diagonal/>
    </border>
    <border>
      <left style="thin">
        <color indexed="62"/>
      </left>
      <right/>
      <top/>
      <bottom style="thin">
        <color indexed="62"/>
      </bottom>
      <diagonal/>
    </border>
    <border>
      <left/>
      <right style="thin">
        <color indexed="62"/>
      </right>
      <top/>
      <bottom style="thin">
        <color indexed="62"/>
      </bottom>
      <diagonal/>
    </border>
    <border>
      <left style="thin">
        <color indexed="62"/>
      </left>
      <right/>
      <top style="hair">
        <color indexed="62"/>
      </top>
      <bottom style="thin">
        <color indexed="62"/>
      </bottom>
      <diagonal/>
    </border>
    <border>
      <left style="medium">
        <color indexed="62"/>
      </left>
      <right style="medium">
        <color indexed="62"/>
      </right>
      <top style="hair">
        <color indexed="62"/>
      </top>
      <bottom style="thin">
        <color indexed="62"/>
      </bottom>
      <diagonal/>
    </border>
    <border>
      <left style="thin">
        <color indexed="62"/>
      </left>
      <right style="thin">
        <color indexed="62"/>
      </right>
      <top style="hair">
        <color indexed="62"/>
      </top>
      <bottom style="thin">
        <color indexed="62"/>
      </bottom>
      <diagonal/>
    </border>
    <border>
      <left style="medium">
        <color rgb="FFFF0000"/>
      </left>
      <right style="medium">
        <color rgb="FFFF0000"/>
      </right>
      <top style="hair">
        <color indexed="62"/>
      </top>
      <bottom style="thin">
        <color indexed="62"/>
      </bottom>
      <diagonal/>
    </border>
    <border>
      <left style="thin">
        <color indexed="62"/>
      </left>
      <right style="medium">
        <color indexed="62"/>
      </right>
      <top/>
      <bottom style="hair">
        <color indexed="62"/>
      </bottom>
      <diagonal/>
    </border>
    <border>
      <left style="medium">
        <color indexed="62"/>
      </left>
      <right style="medium">
        <color indexed="62"/>
      </right>
      <top/>
      <bottom style="hair">
        <color indexed="62"/>
      </bottom>
      <diagonal/>
    </border>
    <border>
      <left style="thin">
        <color indexed="62"/>
      </left>
      <right/>
      <top/>
      <bottom style="hair">
        <color indexed="62"/>
      </bottom>
      <diagonal/>
    </border>
    <border>
      <left style="medium">
        <color rgb="FFFF0000"/>
      </left>
      <right style="medium">
        <color rgb="FFFF0000"/>
      </right>
      <top/>
      <bottom style="hair">
        <color indexed="62"/>
      </bottom>
      <diagonal/>
    </border>
    <border>
      <left style="thin">
        <color indexed="62"/>
      </left>
      <right style="medium">
        <color indexed="62"/>
      </right>
      <top style="hair">
        <color indexed="62"/>
      </top>
      <bottom/>
      <diagonal/>
    </border>
    <border>
      <left style="thin">
        <color indexed="62"/>
      </left>
      <right/>
      <top style="thin">
        <color indexed="62"/>
      </top>
      <bottom style="dashed">
        <color indexed="62"/>
      </bottom>
      <diagonal/>
    </border>
    <border>
      <left/>
      <right style="thin">
        <color indexed="62"/>
      </right>
      <top style="thin">
        <color indexed="62"/>
      </top>
      <bottom style="dashed">
        <color indexed="62"/>
      </bottom>
      <diagonal/>
    </border>
    <border>
      <left style="thin">
        <color indexed="62"/>
      </left>
      <right style="medium">
        <color indexed="62"/>
      </right>
      <top style="thin">
        <color indexed="62"/>
      </top>
      <bottom/>
      <diagonal/>
    </border>
    <border>
      <left style="thin">
        <color indexed="62"/>
      </left>
      <right/>
      <top style="dashed">
        <color indexed="62"/>
      </top>
      <bottom style="dashed">
        <color indexed="62"/>
      </bottom>
      <diagonal/>
    </border>
    <border>
      <left/>
      <right style="thin">
        <color indexed="62"/>
      </right>
      <top style="dashed">
        <color indexed="62"/>
      </top>
      <bottom style="dashed">
        <color indexed="62"/>
      </bottom>
      <diagonal/>
    </border>
    <border>
      <left style="thin">
        <color indexed="62"/>
      </left>
      <right style="medium">
        <color indexed="62"/>
      </right>
      <top style="hair">
        <color indexed="62"/>
      </top>
      <bottom style="hair">
        <color indexed="62"/>
      </bottom>
      <diagonal/>
    </border>
    <border>
      <left style="thin">
        <color indexed="62"/>
      </left>
      <right/>
      <top style="dashed">
        <color indexed="62"/>
      </top>
      <bottom style="thin">
        <color indexed="62"/>
      </bottom>
      <diagonal/>
    </border>
    <border>
      <left/>
      <right style="thin">
        <color indexed="62"/>
      </right>
      <top style="dashed">
        <color indexed="62"/>
      </top>
      <bottom style="thin">
        <color indexed="62"/>
      </bottom>
      <diagonal/>
    </border>
    <border>
      <left style="thin">
        <color indexed="62"/>
      </left>
      <right style="medium">
        <color indexed="62"/>
      </right>
      <top/>
      <bottom style="thin">
        <color indexed="62"/>
      </bottom>
      <diagonal/>
    </border>
    <border>
      <left style="thin">
        <color indexed="62"/>
      </left>
      <right style="medium">
        <color indexed="62"/>
      </right>
      <top style="thin">
        <color indexed="62"/>
      </top>
      <bottom style="hair">
        <color indexed="62"/>
      </bottom>
      <diagonal/>
    </border>
    <border>
      <left style="thin">
        <color indexed="62"/>
      </left>
      <right style="medium">
        <color indexed="62"/>
      </right>
      <top style="hair">
        <color indexed="62"/>
      </top>
      <bottom style="thin">
        <color indexed="62"/>
      </bottom>
      <diagonal/>
    </border>
    <border>
      <left style="thin">
        <color indexed="62"/>
      </left>
      <right style="medium">
        <color rgb="FFFF0000"/>
      </right>
      <top style="hair">
        <color indexed="62"/>
      </top>
      <bottom style="thin">
        <color indexed="62"/>
      </bottom>
      <diagonal/>
    </border>
    <border>
      <left style="thin">
        <color indexed="62"/>
      </left>
      <right style="thin">
        <color indexed="62"/>
      </right>
      <top style="thin">
        <color indexed="62"/>
      </top>
      <bottom/>
      <diagonal/>
    </border>
    <border>
      <left style="medium">
        <color indexed="62"/>
      </left>
      <right style="thin">
        <color indexed="62"/>
      </right>
      <top style="hair">
        <color indexed="62"/>
      </top>
      <bottom style="hair">
        <color indexed="62"/>
      </bottom>
      <diagonal/>
    </border>
    <border>
      <left style="medium">
        <color rgb="FFFF0000"/>
      </left>
      <right style="medium">
        <color rgb="FFFF0000"/>
      </right>
      <top style="hair">
        <color indexed="62"/>
      </top>
      <bottom style="hair">
        <color indexed="62"/>
      </bottom>
      <diagonal/>
    </border>
    <border>
      <left style="thin">
        <color indexed="62"/>
      </left>
      <right/>
      <top style="dashed">
        <color indexed="62"/>
      </top>
      <bottom/>
      <diagonal/>
    </border>
    <border>
      <left/>
      <right style="thin">
        <color indexed="62"/>
      </right>
      <top style="dashed">
        <color indexed="62"/>
      </top>
      <bottom/>
      <diagonal/>
    </border>
    <border>
      <left style="thin">
        <color indexed="62"/>
      </left>
      <right style="medium">
        <color rgb="FFFF0000"/>
      </right>
      <top style="hair">
        <color indexed="62"/>
      </top>
      <bottom/>
      <diagonal/>
    </border>
    <border>
      <left style="medium">
        <color indexed="62"/>
      </left>
      <right style="thin">
        <color indexed="62"/>
      </right>
      <top style="medium">
        <color indexed="62"/>
      </top>
      <bottom/>
      <diagonal/>
    </border>
    <border>
      <left style="thin">
        <color indexed="62"/>
      </left>
      <right/>
      <top style="medium">
        <color indexed="62"/>
      </top>
      <bottom/>
      <diagonal/>
    </border>
    <border>
      <left/>
      <right style="thin">
        <color indexed="62"/>
      </right>
      <top style="medium">
        <color indexed="62"/>
      </top>
      <bottom/>
      <diagonal/>
    </border>
    <border>
      <left style="thin">
        <color indexed="62"/>
      </left>
      <right/>
      <top style="medium">
        <color indexed="62"/>
      </top>
      <bottom style="hair">
        <color indexed="62"/>
      </bottom>
      <diagonal/>
    </border>
    <border>
      <left style="medium">
        <color indexed="62"/>
      </left>
      <right style="medium">
        <color indexed="62"/>
      </right>
      <top style="medium">
        <color indexed="62"/>
      </top>
      <bottom style="hair">
        <color indexed="62"/>
      </bottom>
      <diagonal/>
    </border>
    <border>
      <left/>
      <right style="thin">
        <color indexed="62"/>
      </right>
      <top style="medium">
        <color indexed="62"/>
      </top>
      <bottom style="hair">
        <color indexed="62"/>
      </bottom>
      <diagonal/>
    </border>
    <border>
      <left style="thin">
        <color indexed="62"/>
      </left>
      <right style="thin">
        <color indexed="62"/>
      </right>
      <top style="medium">
        <color indexed="62"/>
      </top>
      <bottom style="hair">
        <color indexed="62"/>
      </bottom>
      <diagonal/>
    </border>
    <border>
      <left style="medium">
        <color rgb="FFFF0000"/>
      </left>
      <right style="medium">
        <color rgb="FFFF0000"/>
      </right>
      <top style="medium">
        <color indexed="62"/>
      </top>
      <bottom style="hair">
        <color indexed="62"/>
      </bottom>
      <diagonal/>
    </border>
    <border>
      <left style="thin">
        <color indexed="62"/>
      </left>
      <right/>
      <top style="hair">
        <color indexed="62"/>
      </top>
      <bottom style="hair">
        <color indexed="62"/>
      </bottom>
      <diagonal/>
    </border>
    <border>
      <left style="medium">
        <color indexed="62"/>
      </left>
      <right style="medium">
        <color indexed="62"/>
      </right>
      <top style="hair">
        <color indexed="62"/>
      </top>
      <bottom style="hair">
        <color indexed="62"/>
      </bottom>
      <diagonal/>
    </border>
    <border>
      <left/>
      <right/>
      <top style="thin">
        <color indexed="62"/>
      </top>
      <bottom/>
      <diagonal/>
    </border>
    <border>
      <left/>
      <right/>
      <top/>
      <bottom style="thin">
        <color indexed="62"/>
      </bottom>
      <diagonal/>
    </border>
    <border>
      <left style="thin">
        <color indexed="62"/>
      </left>
      <right style="medium">
        <color rgb="FFFF0000"/>
      </right>
      <top style="thin">
        <color indexed="62"/>
      </top>
      <bottom style="hair">
        <color indexed="62"/>
      </bottom>
      <diagonal/>
    </border>
    <border>
      <left style="thin">
        <color indexed="62"/>
      </left>
      <right style="medium">
        <color rgb="FFFF0000"/>
      </right>
      <top/>
      <bottom style="hair">
        <color indexed="62"/>
      </bottom>
      <diagonal/>
    </border>
    <border>
      <left style="thin">
        <color indexed="62"/>
      </left>
      <right/>
      <top/>
      <bottom style="dashed">
        <color indexed="62"/>
      </bottom>
      <diagonal/>
    </border>
    <border>
      <left/>
      <right style="thin">
        <color indexed="62"/>
      </right>
      <top/>
      <bottom style="dashed">
        <color indexed="62"/>
      </bottom>
      <diagonal/>
    </border>
    <border>
      <left style="thin">
        <color indexed="62"/>
      </left>
      <right style="medium">
        <color indexed="62"/>
      </right>
      <top/>
      <bottom/>
      <diagonal/>
    </border>
    <border>
      <left style="medium">
        <color indexed="62"/>
      </left>
      <right style="thin">
        <color indexed="62"/>
      </right>
      <top/>
      <bottom style="medium">
        <color indexed="62"/>
      </bottom>
      <diagonal/>
    </border>
    <border>
      <left style="thin">
        <color indexed="62"/>
      </left>
      <right/>
      <top style="dashed">
        <color indexed="62"/>
      </top>
      <bottom style="medium">
        <color indexed="62"/>
      </bottom>
      <diagonal/>
    </border>
    <border>
      <left/>
      <right style="thin">
        <color indexed="62"/>
      </right>
      <top style="dashed">
        <color indexed="62"/>
      </top>
      <bottom style="medium">
        <color indexed="62"/>
      </bottom>
      <diagonal/>
    </border>
    <border>
      <left style="thin">
        <color indexed="62"/>
      </left>
      <right style="medium">
        <color indexed="62"/>
      </right>
      <top/>
      <bottom style="medium">
        <color indexed="62"/>
      </bottom>
      <diagonal/>
    </border>
    <border>
      <left style="medium">
        <color indexed="62"/>
      </left>
      <right style="medium">
        <color indexed="62"/>
      </right>
      <top style="hair">
        <color indexed="62"/>
      </top>
      <bottom style="medium">
        <color indexed="62"/>
      </bottom>
      <diagonal/>
    </border>
    <border>
      <left style="thin">
        <color indexed="62"/>
      </left>
      <right style="thin">
        <color indexed="62"/>
      </right>
      <top style="hair">
        <color indexed="62"/>
      </top>
      <bottom style="medium">
        <color indexed="62"/>
      </bottom>
      <diagonal/>
    </border>
    <border>
      <left style="thin">
        <color indexed="62"/>
      </left>
      <right style="medium">
        <color rgb="FFFF0000"/>
      </right>
      <top style="hair">
        <color indexed="62"/>
      </top>
      <bottom style="medium">
        <color indexed="62"/>
      </bottom>
      <diagonal/>
    </border>
    <border>
      <left style="medium">
        <color rgb="FFFF0000"/>
      </left>
      <right style="medium">
        <color rgb="FFFF0000"/>
      </right>
      <top style="hair">
        <color indexed="62"/>
      </top>
      <bottom style="medium">
        <color indexed="62"/>
      </bottom>
      <diagonal/>
    </border>
    <border>
      <left style="thin">
        <color indexed="62"/>
      </left>
      <right style="medium">
        <color indexed="62"/>
      </right>
      <top style="hair">
        <color indexed="62"/>
      </top>
      <bottom style="medium">
        <color indexed="62"/>
      </bottom>
      <diagonal/>
    </border>
    <border>
      <left style="thin">
        <color indexed="62"/>
      </left>
      <right/>
      <top style="medium">
        <color indexed="62"/>
      </top>
      <bottom style="dashed">
        <color indexed="62"/>
      </bottom>
      <diagonal/>
    </border>
    <border>
      <left/>
      <right style="thin">
        <color indexed="62"/>
      </right>
      <top style="medium">
        <color indexed="62"/>
      </top>
      <bottom style="dashed">
        <color indexed="62"/>
      </bottom>
      <diagonal/>
    </border>
    <border>
      <left style="thin">
        <color indexed="62"/>
      </left>
      <right style="medium">
        <color indexed="62"/>
      </right>
      <top style="medium">
        <color indexed="62"/>
      </top>
      <bottom/>
      <diagonal/>
    </border>
    <border>
      <left/>
      <right/>
      <top style="medium">
        <color indexed="62"/>
      </top>
      <bottom/>
      <diagonal/>
    </border>
    <border>
      <left style="thin">
        <color indexed="62"/>
      </left>
      <right/>
      <top/>
      <bottom style="medium">
        <color indexed="62"/>
      </bottom>
      <diagonal/>
    </border>
    <border>
      <left/>
      <right style="thin">
        <color indexed="62"/>
      </right>
      <top/>
      <bottom style="medium">
        <color indexed="62"/>
      </bottom>
      <diagonal/>
    </border>
    <border>
      <left style="thin">
        <color indexed="62"/>
      </left>
      <right/>
      <top style="hair">
        <color indexed="62"/>
      </top>
      <bottom style="medium">
        <color indexed="62"/>
      </bottom>
      <diagonal/>
    </border>
    <border>
      <left/>
      <right style="medium">
        <color indexed="62"/>
      </right>
      <top/>
      <bottom style="thin">
        <color indexed="62"/>
      </bottom>
      <diagonal/>
    </border>
    <border>
      <left style="medium">
        <color indexed="62"/>
      </left>
      <right style="medium">
        <color indexed="62"/>
      </right>
      <top/>
      <bottom style="thin">
        <color indexed="62"/>
      </bottom>
      <diagonal/>
    </border>
    <border>
      <left/>
      <right style="medium">
        <color rgb="FFFF0000"/>
      </right>
      <top/>
      <bottom style="thin">
        <color indexed="62"/>
      </bottom>
      <diagonal/>
    </border>
    <border>
      <left style="medium">
        <color rgb="FFFF0000"/>
      </left>
      <right style="medium">
        <color rgb="FFFF0000"/>
      </right>
      <top/>
      <bottom style="thin">
        <color rgb="FF333399"/>
      </bottom>
      <diagonal/>
    </border>
    <border>
      <left style="medium">
        <color indexed="62"/>
      </left>
      <right style="thin">
        <color indexed="62"/>
      </right>
      <top style="thin">
        <color indexed="62"/>
      </top>
      <bottom style="thin">
        <color indexed="62"/>
      </bottom>
      <diagonal/>
    </border>
    <border>
      <left/>
      <right/>
      <top style="thin">
        <color indexed="62"/>
      </top>
      <bottom style="thin">
        <color indexed="62"/>
      </bottom>
      <diagonal/>
    </border>
    <border>
      <left/>
      <right style="medium">
        <color indexed="62"/>
      </right>
      <top style="thin">
        <color indexed="62"/>
      </top>
      <bottom style="thin">
        <color indexed="62"/>
      </bottom>
      <diagonal/>
    </border>
    <border>
      <left style="medium">
        <color indexed="62"/>
      </left>
      <right style="medium">
        <color indexed="62"/>
      </right>
      <top style="thin">
        <color indexed="62"/>
      </top>
      <bottom style="thin">
        <color indexed="62"/>
      </bottom>
      <diagonal/>
    </border>
    <border>
      <left/>
      <right style="thin">
        <color indexed="62"/>
      </right>
      <top style="thin">
        <color indexed="62"/>
      </top>
      <bottom style="thin">
        <color indexed="62"/>
      </bottom>
      <diagonal/>
    </border>
    <border>
      <left/>
      <right style="medium">
        <color rgb="FFFF0000"/>
      </right>
      <top style="thin">
        <color indexed="62"/>
      </top>
      <bottom style="thin">
        <color indexed="62"/>
      </bottom>
      <diagonal/>
    </border>
    <border>
      <left style="medium">
        <color rgb="FFFF0000"/>
      </left>
      <right style="medium">
        <color rgb="FFFF0000"/>
      </right>
      <top style="thin">
        <color rgb="FF333399"/>
      </top>
      <bottom style="thin">
        <color rgb="FF333399"/>
      </bottom>
      <diagonal/>
    </border>
    <border>
      <left style="thin">
        <color indexed="62"/>
      </left>
      <right style="thin">
        <color indexed="62"/>
      </right>
      <top style="thin">
        <color indexed="62"/>
      </top>
      <bottom style="thin">
        <color indexed="62"/>
      </bottom>
      <diagonal/>
    </border>
    <border>
      <left style="thin">
        <color indexed="62"/>
      </left>
      <right style="medium">
        <color rgb="FFFF0000"/>
      </right>
      <top style="thin">
        <color indexed="62"/>
      </top>
      <bottom style="thin">
        <color indexed="62"/>
      </bottom>
      <diagonal/>
    </border>
    <border>
      <left style="medium">
        <color indexed="62"/>
      </left>
      <right style="thin">
        <color indexed="62"/>
      </right>
      <top style="thin">
        <color indexed="62"/>
      </top>
      <bottom style="medium">
        <color indexed="62"/>
      </bottom>
      <diagonal/>
    </border>
    <border>
      <left/>
      <right/>
      <top style="thin">
        <color indexed="62"/>
      </top>
      <bottom style="medium">
        <color indexed="62"/>
      </bottom>
      <diagonal/>
    </border>
    <border>
      <left/>
      <right style="medium">
        <color indexed="62"/>
      </right>
      <top style="thin">
        <color indexed="62"/>
      </top>
      <bottom style="medium">
        <color indexed="62"/>
      </bottom>
      <diagonal/>
    </border>
    <border>
      <left style="medium">
        <color indexed="62"/>
      </left>
      <right style="medium">
        <color indexed="62"/>
      </right>
      <top style="thin">
        <color indexed="62"/>
      </top>
      <bottom style="medium">
        <color indexed="62"/>
      </bottom>
      <diagonal/>
    </border>
    <border>
      <left/>
      <right style="thin">
        <color indexed="62"/>
      </right>
      <top style="thin">
        <color indexed="62"/>
      </top>
      <bottom style="medium">
        <color indexed="62"/>
      </bottom>
      <diagonal/>
    </border>
    <border>
      <left style="thin">
        <color indexed="62"/>
      </left>
      <right style="thin">
        <color indexed="62"/>
      </right>
      <top style="thin">
        <color indexed="62"/>
      </top>
      <bottom style="medium">
        <color indexed="62"/>
      </bottom>
      <diagonal/>
    </border>
    <border>
      <left style="thin">
        <color indexed="62"/>
      </left>
      <right style="medium">
        <color rgb="FFFF0000"/>
      </right>
      <top style="thin">
        <color indexed="62"/>
      </top>
      <bottom style="medium">
        <color indexed="62"/>
      </bottom>
      <diagonal/>
    </border>
    <border>
      <left style="medium">
        <color rgb="FFFF0000"/>
      </left>
      <right style="medium">
        <color rgb="FFFF0000"/>
      </right>
      <top style="thin">
        <color rgb="FF333399"/>
      </top>
      <bottom style="thick">
        <color indexed="10"/>
      </bottom>
      <diagonal/>
    </border>
    <border>
      <left style="medium">
        <color indexed="62"/>
      </left>
      <right/>
      <top style="medium">
        <color indexed="62"/>
      </top>
      <bottom style="thin">
        <color indexed="62"/>
      </bottom>
      <diagonal/>
    </border>
    <border>
      <left style="thin">
        <color indexed="62"/>
      </left>
      <right/>
      <top style="medium">
        <color indexed="62"/>
      </top>
      <bottom style="thin">
        <color indexed="62"/>
      </bottom>
      <diagonal/>
    </border>
    <border>
      <left/>
      <right/>
      <top style="medium">
        <color indexed="62"/>
      </top>
      <bottom style="thin">
        <color indexed="62"/>
      </bottom>
      <diagonal/>
    </border>
    <border>
      <left/>
      <right style="medium">
        <color indexed="62"/>
      </right>
      <top style="medium">
        <color indexed="62"/>
      </top>
      <bottom style="thin">
        <color indexed="62"/>
      </bottom>
      <diagonal/>
    </border>
    <border>
      <left style="medium">
        <color indexed="62"/>
      </left>
      <right style="thin">
        <color indexed="62"/>
      </right>
      <top style="medium">
        <color indexed="62"/>
      </top>
      <bottom style="thin">
        <color indexed="62"/>
      </bottom>
      <diagonal/>
    </border>
    <border>
      <left style="thin">
        <color indexed="62"/>
      </left>
      <right style="thin">
        <color indexed="62"/>
      </right>
      <top style="medium">
        <color indexed="62"/>
      </top>
      <bottom style="thin">
        <color indexed="62"/>
      </bottom>
      <diagonal/>
    </border>
    <border>
      <left style="thin">
        <color indexed="62"/>
      </left>
      <right style="medium">
        <color indexed="62"/>
      </right>
      <top style="medium">
        <color indexed="62"/>
      </top>
      <bottom style="thin">
        <color indexed="62"/>
      </bottom>
      <diagonal/>
    </border>
    <border>
      <left style="medium">
        <color indexed="62"/>
      </left>
      <right/>
      <top style="thin">
        <color indexed="62"/>
      </top>
      <bottom style="thin">
        <color indexed="62"/>
      </bottom>
      <diagonal/>
    </border>
    <border>
      <left style="thin">
        <color indexed="62"/>
      </left>
      <right/>
      <top style="thin">
        <color indexed="62"/>
      </top>
      <bottom style="thin">
        <color indexed="62"/>
      </bottom>
      <diagonal/>
    </border>
    <border>
      <left style="thin">
        <color indexed="62"/>
      </left>
      <right style="medium">
        <color indexed="62"/>
      </right>
      <top style="thin">
        <color indexed="62"/>
      </top>
      <bottom style="thin">
        <color indexed="62"/>
      </bottom>
      <diagonal/>
    </border>
    <border>
      <left style="medium">
        <color indexed="62"/>
      </left>
      <right/>
      <top style="thin">
        <color indexed="62"/>
      </top>
      <bottom/>
      <diagonal/>
    </border>
    <border>
      <left style="thin">
        <color indexed="62"/>
      </left>
      <right/>
      <top style="thin">
        <color indexed="62"/>
      </top>
      <bottom style="medium">
        <color indexed="62"/>
      </bottom>
      <diagonal/>
    </border>
    <border>
      <left style="thin">
        <color indexed="62"/>
      </left>
      <right style="medium">
        <color indexed="62"/>
      </right>
      <top style="thin">
        <color indexed="62"/>
      </top>
      <bottom style="medium">
        <color indexed="62"/>
      </bottom>
      <diagonal/>
    </border>
    <border>
      <left/>
      <right style="medium">
        <color indexed="62"/>
      </right>
      <top style="thin">
        <color indexed="62"/>
      </top>
      <bottom/>
      <diagonal/>
    </border>
    <border>
      <left style="thin">
        <color indexed="62"/>
      </left>
      <right/>
      <top style="medium">
        <color indexed="62"/>
      </top>
      <bottom style="medium">
        <color indexed="62"/>
      </bottom>
      <diagonal/>
    </border>
    <border>
      <left/>
      <right style="medium">
        <color indexed="62"/>
      </right>
      <top style="medium">
        <color indexed="62"/>
      </top>
      <bottom style="medium">
        <color indexed="62"/>
      </bottom>
      <diagonal/>
    </border>
    <border>
      <left style="medium">
        <color indexed="62"/>
      </left>
      <right style="thin">
        <color indexed="62"/>
      </right>
      <top style="medium">
        <color indexed="62"/>
      </top>
      <bottom style="medium">
        <color indexed="62"/>
      </bottom>
      <diagonal/>
    </border>
    <border>
      <left style="thin">
        <color indexed="62"/>
      </left>
      <right style="thin">
        <color indexed="62"/>
      </right>
      <top style="medium">
        <color indexed="62"/>
      </top>
      <bottom style="medium">
        <color indexed="62"/>
      </bottom>
      <diagonal/>
    </border>
    <border>
      <left style="thin">
        <color indexed="62"/>
      </left>
      <right style="medium">
        <color indexed="62"/>
      </right>
      <top style="medium">
        <color indexed="62"/>
      </top>
      <bottom style="medium">
        <color indexed="62"/>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indexed="64"/>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s>
  <cellStyleXfs count="4769">
    <xf numFmtId="0" fontId="0" fillId="0" borderId="0"/>
    <xf numFmtId="176" fontId="6" fillId="0" borderId="4" applyFont="0" applyFill="0" applyBorder="0" applyAlignment="0" applyProtection="0"/>
    <xf numFmtId="1" fontId="7" fillId="0" borderId="0"/>
    <xf numFmtId="177" fontId="6" fillId="0" borderId="0" applyFont="0" applyFill="0" applyBorder="0" applyAlignment="0" applyProtection="0"/>
    <xf numFmtId="178" fontId="9" fillId="0" borderId="1" applyFont="0" applyFill="0" applyBorder="0" applyAlignment="0" applyProtection="0"/>
    <xf numFmtId="178" fontId="9" fillId="0" borderId="0" applyFont="0" applyFill="0" applyBorder="0" applyAlignment="0" applyProtection="0"/>
    <xf numFmtId="179" fontId="6" fillId="0" borderId="0" applyFont="0" applyFill="0" applyBorder="0" applyAlignment="0" applyProtection="0"/>
    <xf numFmtId="0" fontId="8" fillId="0" borderId="0"/>
    <xf numFmtId="0" fontId="8" fillId="0" borderId="0"/>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6" borderId="0" applyNumberFormat="0" applyBorder="0" applyAlignment="0" applyProtection="0">
      <alignment vertical="center"/>
    </xf>
    <xf numFmtId="0" fontId="11" fillId="17"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4" borderId="0" applyNumberFormat="0" applyBorder="0" applyAlignment="0" applyProtection="0">
      <alignment vertical="center"/>
    </xf>
    <xf numFmtId="0" fontId="12" fillId="8" borderId="0" applyNumberFormat="0" applyBorder="0" applyAlignment="0" applyProtection="0">
      <alignment vertical="center"/>
    </xf>
    <xf numFmtId="0" fontId="13" fillId="0" borderId="0" applyFill="0" applyBorder="0" applyAlignment="0"/>
    <xf numFmtId="0" fontId="14" fillId="25" borderId="9" applyNumberFormat="0" applyAlignment="0" applyProtection="0">
      <alignment vertical="center"/>
    </xf>
    <xf numFmtId="0" fontId="15" fillId="0" borderId="0"/>
    <xf numFmtId="0" fontId="16" fillId="26" borderId="10" applyNumberFormat="0" applyAlignment="0" applyProtection="0">
      <alignment vertical="center"/>
    </xf>
    <xf numFmtId="38" fontId="17" fillId="0" borderId="0" applyFont="0" applyFill="0" applyBorder="0" applyAlignment="0" applyProtection="0"/>
    <xf numFmtId="0" fontId="18" fillId="0" borderId="0">
      <alignment horizontal="left"/>
    </xf>
    <xf numFmtId="0" fontId="19" fillId="0" borderId="0" applyNumberFormat="0" applyFill="0" applyBorder="0" applyAlignment="0" applyProtection="0">
      <alignment vertical="center"/>
    </xf>
    <xf numFmtId="0" fontId="20" fillId="9" borderId="0" applyNumberFormat="0" applyBorder="0" applyAlignment="0" applyProtection="0">
      <alignment vertical="center"/>
    </xf>
    <xf numFmtId="38" fontId="21" fillId="4" borderId="0" applyNumberFormat="0" applyBorder="0" applyAlignment="0" applyProtection="0"/>
    <xf numFmtId="0" fontId="22" fillId="0" borderId="0">
      <alignment horizontal="left"/>
    </xf>
    <xf numFmtId="0" fontId="23" fillId="0" borderId="11" applyNumberFormat="0" applyAlignment="0" applyProtection="0">
      <alignment horizontal="left" vertical="center"/>
    </xf>
    <xf numFmtId="0" fontId="23" fillId="0" borderId="8">
      <alignment horizontal="left" vertical="center"/>
    </xf>
    <xf numFmtId="0" fontId="24" fillId="0" borderId="12" applyNumberFormat="0" applyFill="0" applyAlignment="0" applyProtection="0">
      <alignment vertical="center"/>
    </xf>
    <xf numFmtId="0" fontId="25" fillId="0" borderId="13" applyNumberFormat="0" applyFill="0" applyAlignment="0" applyProtection="0">
      <alignment vertical="center"/>
    </xf>
    <xf numFmtId="0" fontId="26" fillId="0" borderId="14" applyNumberFormat="0" applyFill="0" applyAlignment="0" applyProtection="0">
      <alignment vertical="center"/>
    </xf>
    <xf numFmtId="0" fontId="26" fillId="0" borderId="0" applyNumberFormat="0" applyFill="0" applyBorder="0" applyAlignment="0" applyProtection="0">
      <alignment vertical="center"/>
    </xf>
    <xf numFmtId="0" fontId="27" fillId="12" borderId="9" applyNumberFormat="0" applyAlignment="0" applyProtection="0">
      <alignment vertical="center"/>
    </xf>
    <xf numFmtId="10" fontId="21" fillId="27" borderId="6" applyNumberFormat="0" applyBorder="0" applyAlignment="0" applyProtection="0"/>
    <xf numFmtId="0" fontId="28" fillId="0" borderId="15" applyBorder="0">
      <alignment vertical="center"/>
    </xf>
    <xf numFmtId="0" fontId="29" fillId="0" borderId="16" applyNumberFormat="0" applyFill="0" applyAlignment="0" applyProtection="0">
      <alignment vertical="center"/>
    </xf>
    <xf numFmtId="0" fontId="31" fillId="0" borderId="17"/>
    <xf numFmtId="0" fontId="32" fillId="28" borderId="0" applyNumberFormat="0" applyBorder="0" applyAlignment="0" applyProtection="0">
      <alignment vertical="center"/>
    </xf>
    <xf numFmtId="180" fontId="17" fillId="0" borderId="0"/>
    <xf numFmtId="0" fontId="10" fillId="29" borderId="18" applyNumberFormat="0" applyFont="0" applyAlignment="0" applyProtection="0">
      <alignment vertical="center"/>
    </xf>
    <xf numFmtId="0" fontId="33" fillId="25" borderId="19" applyNumberFormat="0" applyAlignment="0" applyProtection="0">
      <alignment vertical="center"/>
    </xf>
    <xf numFmtId="10" fontId="3" fillId="0" borderId="0" applyFont="0" applyFill="0" applyBorder="0" applyAlignment="0" applyProtection="0"/>
    <xf numFmtId="4" fontId="18" fillId="0" borderId="0">
      <alignment horizontal="right"/>
    </xf>
    <xf numFmtId="4" fontId="34" fillId="0" borderId="0">
      <alignment horizontal="right"/>
    </xf>
    <xf numFmtId="0" fontId="35" fillId="0" borderId="0">
      <alignment horizontal="left"/>
    </xf>
    <xf numFmtId="0" fontId="36" fillId="0" borderId="0"/>
    <xf numFmtId="0" fontId="31" fillId="0" borderId="0"/>
    <xf numFmtId="0" fontId="37" fillId="0" borderId="0" applyNumberFormat="0" applyFont="0"/>
    <xf numFmtId="0" fontId="38" fillId="0" borderId="0">
      <alignment horizontal="center"/>
    </xf>
    <xf numFmtId="0" fontId="39" fillId="0" borderId="20" applyNumberFormat="0" applyFill="0" applyAlignment="0" applyProtection="0">
      <alignment vertical="center"/>
    </xf>
    <xf numFmtId="0" fontId="40" fillId="0" borderId="0" applyNumberFormat="0" applyFill="0" applyBorder="0" applyAlignment="0" applyProtection="0">
      <alignment vertical="center"/>
    </xf>
    <xf numFmtId="55" fontId="13" fillId="0" borderId="21" applyBorder="0"/>
    <xf numFmtId="182" fontId="13" fillId="0" borderId="0" applyBorder="0"/>
    <xf numFmtId="3" fontId="41" fillId="0" borderId="0" applyFont="0" applyFill="0" applyBorder="0" applyAlignment="0" applyProtection="0"/>
    <xf numFmtId="0" fontId="42" fillId="0" borderId="0"/>
    <xf numFmtId="183" fontId="17" fillId="0" borderId="0" applyFont="0" applyFill="0" applyBorder="0" applyAlignment="0" applyProtection="0"/>
    <xf numFmtId="184" fontId="17" fillId="0" borderId="0" applyFont="0" applyFill="0" applyBorder="0" applyAlignment="0" applyProtection="0">
      <alignment vertical="top"/>
    </xf>
    <xf numFmtId="185" fontId="17" fillId="0" borderId="0" applyFont="0" applyFill="0" applyBorder="0" applyAlignment="0" applyProtection="0"/>
    <xf numFmtId="0" fontId="41"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1" fillId="0" borderId="22" applyNumberFormat="0" applyFont="0" applyFill="0" applyAlignment="0" applyProtection="0"/>
    <xf numFmtId="2" fontId="41" fillId="0" borderId="0" applyFont="0" applyFill="0" applyBorder="0" applyAlignment="0" applyProtection="0"/>
    <xf numFmtId="0" fontId="43" fillId="0" borderId="0" applyNumberFormat="0" applyFont="0" applyFill="0" applyBorder="0">
      <alignment horizontal="left" vertical="top" wrapText="1"/>
    </xf>
    <xf numFmtId="37" fontId="46" fillId="0" borderId="23">
      <alignment horizontal="centerContinuous"/>
    </xf>
    <xf numFmtId="0" fontId="41" fillId="0" borderId="0" applyFont="0" applyFill="0" applyBorder="0" applyAlignment="0" applyProtection="0"/>
    <xf numFmtId="0" fontId="41" fillId="0" borderId="0" applyFont="0" applyFill="0" applyBorder="0" applyAlignment="0" applyProtection="0"/>
    <xf numFmtId="49" fontId="13" fillId="0" borderId="24" applyBorder="0"/>
    <xf numFmtId="0" fontId="47" fillId="0" borderId="0"/>
    <xf numFmtId="0" fontId="50" fillId="0" borderId="0">
      <alignment vertical="center"/>
    </xf>
    <xf numFmtId="38" fontId="50" fillId="0" borderId="0" applyFont="0" applyFill="0" applyBorder="0" applyAlignment="0" applyProtection="0">
      <alignment vertical="center"/>
    </xf>
    <xf numFmtId="0" fontId="51" fillId="0" borderId="0">
      <alignment horizontal="center"/>
    </xf>
    <xf numFmtId="0" fontId="52" fillId="0" borderId="0"/>
    <xf numFmtId="0" fontId="42" fillId="0" borderId="0"/>
    <xf numFmtId="0" fontId="53" fillId="0" borderId="0"/>
    <xf numFmtId="0" fontId="49" fillId="0" borderId="0">
      <alignment vertical="top"/>
    </xf>
    <xf numFmtId="0" fontId="49" fillId="0" borderId="0">
      <alignment vertical="top"/>
    </xf>
    <xf numFmtId="0" fontId="6" fillId="0" borderId="0"/>
    <xf numFmtId="0" fontId="54" fillId="0" borderId="0"/>
    <xf numFmtId="0" fontId="13" fillId="0" borderId="0"/>
    <xf numFmtId="0" fontId="55" fillId="0" borderId="0"/>
    <xf numFmtId="0" fontId="6" fillId="0" borderId="0"/>
    <xf numFmtId="0" fontId="51" fillId="0" borderId="0"/>
    <xf numFmtId="186" fontId="43" fillId="0" borderId="0"/>
    <xf numFmtId="0" fontId="56" fillId="0" borderId="15" applyFill="0" applyBorder="0" applyAlignment="0"/>
    <xf numFmtId="187" fontId="56" fillId="0" borderId="15" applyFill="0" applyBorder="0" applyAlignment="0"/>
    <xf numFmtId="188" fontId="42" fillId="0" borderId="0" applyFont="0" applyFill="0" applyBorder="0" applyAlignment="0" applyProtection="0"/>
    <xf numFmtId="189" fontId="42" fillId="0" borderId="0" applyFont="0" applyFill="0" applyBorder="0" applyAlignment="0" applyProtection="0"/>
    <xf numFmtId="190" fontId="42" fillId="0" borderId="0" applyFont="0" applyFill="0" applyBorder="0" applyAlignment="0" applyProtection="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25" fontId="48" fillId="0" borderId="0"/>
    <xf numFmtId="191" fontId="57" fillId="0" borderId="0"/>
    <xf numFmtId="0" fontId="3" fillId="0" borderId="0"/>
    <xf numFmtId="192" fontId="42" fillId="0" borderId="0" applyFont="0" applyFill="0" applyBorder="0" applyAlignment="0" applyProtection="0"/>
    <xf numFmtId="193" fontId="42" fillId="0" borderId="0" applyFont="0" applyFill="0" applyBorder="0" applyAlignment="0" applyProtection="0"/>
    <xf numFmtId="0" fontId="3" fillId="0" borderId="0"/>
    <xf numFmtId="0" fontId="3" fillId="0" borderId="0"/>
    <xf numFmtId="0" fontId="3" fillId="0" borderId="0"/>
    <xf numFmtId="0" fontId="3" fillId="0" borderId="0"/>
    <xf numFmtId="194" fontId="51" fillId="0" borderId="0"/>
    <xf numFmtId="0" fontId="3" fillId="0" borderId="0"/>
    <xf numFmtId="195" fontId="3" fillId="0" borderId="0"/>
    <xf numFmtId="195" fontId="3" fillId="0" borderId="0"/>
    <xf numFmtId="195" fontId="3" fillId="0" borderId="0"/>
    <xf numFmtId="195" fontId="3" fillId="0" borderId="0"/>
    <xf numFmtId="187" fontId="58" fillId="0" borderId="0"/>
    <xf numFmtId="0" fontId="58" fillId="0" borderId="0"/>
    <xf numFmtId="196" fontId="58" fillId="0" borderId="0"/>
    <xf numFmtId="37" fontId="52" fillId="0" borderId="0"/>
    <xf numFmtId="197" fontId="52" fillId="0" borderId="0"/>
    <xf numFmtId="198" fontId="59" fillId="0" borderId="0" applyFont="0" applyFill="0" applyBorder="0" applyAlignment="0" applyProtection="0"/>
    <xf numFmtId="0" fontId="60" fillId="0" borderId="0" applyNumberFormat="0" applyFont="0" applyFill="0" applyBorder="0" applyAlignment="0" applyProtection="0"/>
    <xf numFmtId="0" fontId="3" fillId="0" borderId="0"/>
    <xf numFmtId="199" fontId="52" fillId="0" borderId="0"/>
    <xf numFmtId="0" fontId="3" fillId="0" borderId="0"/>
    <xf numFmtId="200" fontId="3" fillId="0" borderId="0" applyFont="0" applyFill="0" applyBorder="0" applyAlignment="0" applyProtection="0"/>
    <xf numFmtId="8" fontId="61" fillId="0" borderId="0" applyFont="0" applyFill="0" applyBorder="0" applyAlignment="0" applyProtection="0"/>
    <xf numFmtId="0" fontId="62" fillId="0" borderId="0"/>
    <xf numFmtId="0" fontId="62" fillId="0" borderId="0"/>
    <xf numFmtId="0" fontId="63" fillId="0" borderId="0"/>
    <xf numFmtId="40" fontId="61" fillId="0" borderId="0" applyFont="0" applyFill="0" applyBorder="0" applyAlignment="0" applyProtection="0"/>
    <xf numFmtId="38" fontId="61" fillId="0" borderId="0" applyFont="0" applyFill="0" applyBorder="0" applyAlignment="0" applyProtection="0"/>
    <xf numFmtId="0" fontId="64" fillId="0" borderId="0">
      <alignment vertical="center"/>
    </xf>
    <xf numFmtId="201" fontId="52" fillId="0" borderId="0"/>
    <xf numFmtId="0" fontId="49" fillId="0" borderId="0"/>
    <xf numFmtId="0" fontId="52" fillId="0" borderId="0"/>
    <xf numFmtId="0" fontId="49" fillId="0" borderId="0"/>
    <xf numFmtId="201" fontId="52" fillId="0" borderId="0"/>
    <xf numFmtId="199" fontId="52" fillId="0" borderId="0"/>
    <xf numFmtId="0" fontId="52" fillId="0" borderId="0"/>
    <xf numFmtId="199" fontId="52" fillId="0" borderId="0"/>
    <xf numFmtId="0" fontId="52" fillId="0" borderId="0"/>
    <xf numFmtId="199" fontId="52" fillId="0" borderId="0"/>
    <xf numFmtId="199" fontId="52" fillId="0" borderId="0"/>
    <xf numFmtId="0" fontId="52" fillId="0" borderId="0"/>
    <xf numFmtId="0" fontId="52" fillId="0" borderId="0"/>
    <xf numFmtId="199" fontId="52" fillId="0" borderId="0"/>
    <xf numFmtId="0" fontId="52" fillId="0" borderId="0"/>
    <xf numFmtId="199" fontId="52" fillId="0" borderId="0"/>
    <xf numFmtId="0" fontId="52" fillId="0" borderId="0"/>
    <xf numFmtId="202" fontId="3" fillId="0" borderId="0" applyFont="0" applyFill="0" applyBorder="0" applyAlignment="0" applyProtection="0"/>
    <xf numFmtId="0" fontId="65" fillId="0" borderId="0"/>
    <xf numFmtId="9" fontId="66" fillId="0" borderId="0" applyBorder="0" applyAlignment="0" applyProtection="0"/>
    <xf numFmtId="0" fontId="3" fillId="0" borderId="0" applyFont="0" applyFill="0" applyBorder="0" applyAlignment="0" applyProtection="0"/>
    <xf numFmtId="203" fontId="3" fillId="0" borderId="0" applyFont="0" applyFill="0" applyBorder="0" applyAlignment="0" applyProtection="0"/>
    <xf numFmtId="0" fontId="49" fillId="0" borderId="0"/>
    <xf numFmtId="0" fontId="30" fillId="0" borderId="0"/>
    <xf numFmtId="0" fontId="30" fillId="0" borderId="0"/>
    <xf numFmtId="204" fontId="67" fillId="0" borderId="0" applyFont="0" applyFill="0" applyBorder="0" applyAlignment="0" applyProtection="0"/>
    <xf numFmtId="205" fontId="67" fillId="0" borderId="0" applyFont="0" applyFill="0" applyBorder="0" applyAlignment="0" applyProtection="0"/>
    <xf numFmtId="0" fontId="67" fillId="0" borderId="0"/>
    <xf numFmtId="0" fontId="3" fillId="0" borderId="0"/>
    <xf numFmtId="0" fontId="3" fillId="0" borderId="0"/>
    <xf numFmtId="206" fontId="17" fillId="0" borderId="0" applyFont="0" applyFill="0" applyBorder="0" applyAlignment="0" applyProtection="0">
      <alignment vertical="center"/>
    </xf>
    <xf numFmtId="207" fontId="17" fillId="0" borderId="0" applyFont="0" applyFill="0" applyBorder="0" applyAlignment="0" applyProtection="0">
      <alignment vertical="center"/>
    </xf>
    <xf numFmtId="0" fontId="3" fillId="0" borderId="0"/>
    <xf numFmtId="0" fontId="3" fillId="0" borderId="0"/>
    <xf numFmtId="9" fontId="68" fillId="0" borderId="0">
      <alignment horizontal="right"/>
    </xf>
    <xf numFmtId="0" fontId="3" fillId="0" borderId="0"/>
    <xf numFmtId="0" fontId="3" fillId="0" borderId="0"/>
    <xf numFmtId="0" fontId="63" fillId="0" borderId="0"/>
    <xf numFmtId="0" fontId="3" fillId="0" borderId="0"/>
    <xf numFmtId="0" fontId="3" fillId="0" borderId="0"/>
    <xf numFmtId="0" fontId="52" fillId="0" borderId="0"/>
    <xf numFmtId="0" fontId="63" fillId="0" borderId="0"/>
    <xf numFmtId="0" fontId="3" fillId="0" borderId="0"/>
    <xf numFmtId="0" fontId="3" fillId="0" borderId="0"/>
    <xf numFmtId="37" fontId="69" fillId="6" borderId="25">
      <alignment horizontal="right"/>
    </xf>
    <xf numFmtId="0" fontId="3" fillId="0" borderId="0"/>
    <xf numFmtId="0" fontId="3" fillId="0" borderId="0"/>
    <xf numFmtId="0" fontId="42" fillId="0" borderId="0"/>
    <xf numFmtId="0" fontId="4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horizontal="left" wrapText="1"/>
    </xf>
    <xf numFmtId="0" fontId="3"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 fillId="4" borderId="0"/>
    <xf numFmtId="0" fontId="3" fillId="4" borderId="0"/>
    <xf numFmtId="0" fontId="3" fillId="4" borderId="0"/>
    <xf numFmtId="0" fontId="70" fillId="31" borderId="0"/>
    <xf numFmtId="0" fontId="71" fillId="4" borderId="0"/>
    <xf numFmtId="0" fontId="72" fillId="32" borderId="0"/>
    <xf numFmtId="0" fontId="73" fillId="4" borderId="0"/>
    <xf numFmtId="0" fontId="74" fillId="33" borderId="0"/>
    <xf numFmtId="0" fontId="75" fillId="4" borderId="0"/>
    <xf numFmtId="0" fontId="76" fillId="0" borderId="0"/>
    <xf numFmtId="0" fontId="76" fillId="4" borderId="0"/>
    <xf numFmtId="0" fontId="77" fillId="0" borderId="0"/>
    <xf numFmtId="0" fontId="77" fillId="4" borderId="0"/>
    <xf numFmtId="0" fontId="21" fillId="0" borderId="0"/>
    <xf numFmtId="0" fontId="21" fillId="4" borderId="0"/>
    <xf numFmtId="208" fontId="17" fillId="0" borderId="0" applyFont="0" applyFill="0" applyBorder="0" applyAlignment="0" applyProtection="0">
      <alignment vertical="center"/>
    </xf>
    <xf numFmtId="208" fontId="3" fillId="0" borderId="0" applyFont="0" applyFill="0" applyBorder="0" applyAlignment="0" applyProtection="0"/>
    <xf numFmtId="209" fontId="17" fillId="0" borderId="0" applyFont="0" applyFill="0" applyBorder="0" applyAlignment="0" applyProtection="0"/>
    <xf numFmtId="209" fontId="17" fillId="0" borderId="0" applyFont="0" applyFill="0" applyBorder="0" applyAlignment="0" applyProtection="0"/>
    <xf numFmtId="208" fontId="17" fillId="0" borderId="0" applyFont="0" applyFill="0" applyBorder="0" applyAlignment="0" applyProtection="0"/>
    <xf numFmtId="209" fontId="3" fillId="0" borderId="0" applyFont="0" applyFill="0" applyBorder="0" applyAlignment="0" applyProtection="0"/>
    <xf numFmtId="208" fontId="17" fillId="0" borderId="0" applyFont="0" applyFill="0" applyBorder="0" applyAlignment="0" applyProtection="0"/>
    <xf numFmtId="208" fontId="3" fillId="0" borderId="0" applyFont="0" applyFill="0" applyBorder="0" applyAlignment="0" applyProtection="0"/>
    <xf numFmtId="209" fontId="17" fillId="0" borderId="0" applyFont="0" applyFill="0" applyBorder="0" applyAlignment="0" applyProtection="0"/>
    <xf numFmtId="209" fontId="3" fillId="0" borderId="0" applyFont="0" applyFill="0" applyBorder="0" applyAlignment="0" applyProtection="0"/>
    <xf numFmtId="208" fontId="78" fillId="0" borderId="0" applyFont="0" applyFill="0" applyBorder="0" applyAlignment="0" applyProtection="0"/>
    <xf numFmtId="208" fontId="3" fillId="0" borderId="0" applyFont="0" applyFill="0" applyBorder="0" applyAlignment="0" applyProtection="0"/>
    <xf numFmtId="209" fontId="79" fillId="0" borderId="0" applyFont="0" applyFill="0" applyBorder="0" applyAlignment="0" applyProtection="0"/>
    <xf numFmtId="208" fontId="3" fillId="0" borderId="0" applyFont="0" applyFill="0" applyBorder="0" applyAlignment="0" applyProtection="0"/>
    <xf numFmtId="210" fontId="17" fillId="0" borderId="0" applyFont="0" applyFill="0" applyBorder="0" applyAlignment="0" applyProtection="0">
      <alignment vertical="center"/>
    </xf>
    <xf numFmtId="210" fontId="3" fillId="0" borderId="0" applyFont="0" applyFill="0" applyBorder="0" applyAlignment="0" applyProtection="0"/>
    <xf numFmtId="211" fontId="17" fillId="0" borderId="0" applyFont="0" applyFill="0" applyBorder="0" applyAlignment="0" applyProtection="0"/>
    <xf numFmtId="212" fontId="80" fillId="0" borderId="0" applyFont="0" applyFill="0" applyBorder="0" applyAlignment="0" applyProtection="0"/>
    <xf numFmtId="210" fontId="17" fillId="0" borderId="0" applyFont="0" applyFill="0" applyBorder="0" applyAlignment="0" applyProtection="0"/>
    <xf numFmtId="213" fontId="3" fillId="0" borderId="0" applyFont="0" applyFill="0" applyBorder="0" applyAlignment="0" applyProtection="0"/>
    <xf numFmtId="0" fontId="81" fillId="0" borderId="0" applyFont="0" applyFill="0" applyBorder="0" applyAlignment="0" applyProtection="0"/>
    <xf numFmtId="210" fontId="17" fillId="0" borderId="0" applyFont="0" applyFill="0" applyBorder="0" applyAlignment="0" applyProtection="0"/>
    <xf numFmtId="210" fontId="3" fillId="0" borderId="0" applyFont="0" applyFill="0" applyBorder="0" applyAlignment="0" applyProtection="0"/>
    <xf numFmtId="43" fontId="3" fillId="0" borderId="0" applyFont="0" applyFill="0" applyBorder="0" applyAlignment="0" applyProtection="0"/>
    <xf numFmtId="214" fontId="3" fillId="0" borderId="0" applyFont="0" applyFill="0" applyBorder="0" applyAlignment="0" applyProtection="0"/>
    <xf numFmtId="215" fontId="3" fillId="0" borderId="0" applyFont="0" applyFill="0" applyBorder="0" applyAlignment="0" applyProtection="0"/>
    <xf numFmtId="216" fontId="3" fillId="0" borderId="0" applyFont="0" applyFill="0" applyBorder="0" applyAlignment="0" applyProtection="0"/>
    <xf numFmtId="43" fontId="3" fillId="0" borderId="0" applyFont="0" applyFill="0" applyBorder="0" applyAlignment="0" applyProtection="0"/>
    <xf numFmtId="214" fontId="3" fillId="0" borderId="0" applyFont="0" applyFill="0" applyBorder="0" applyAlignment="0" applyProtection="0"/>
    <xf numFmtId="215" fontId="3" fillId="0" borderId="0" applyFont="0" applyFill="0" applyBorder="0" applyAlignment="0" applyProtection="0"/>
    <xf numFmtId="216" fontId="3" fillId="0" borderId="0" applyFont="0" applyFill="0" applyBorder="0" applyAlignment="0" applyProtection="0"/>
    <xf numFmtId="211" fontId="17" fillId="0" borderId="0" applyFont="0" applyFill="0" applyBorder="0" applyAlignment="0" applyProtection="0"/>
    <xf numFmtId="213" fontId="3" fillId="0" borderId="0" applyFont="0" applyFill="0" applyBorder="0" applyAlignment="0" applyProtection="0"/>
    <xf numFmtId="212" fontId="80" fillId="0" borderId="0" applyFont="0" applyFill="0" applyBorder="0" applyAlignment="0" applyProtection="0"/>
    <xf numFmtId="43" fontId="3" fillId="0" borderId="0" applyFont="0" applyFill="0" applyBorder="0" applyAlignment="0" applyProtection="0"/>
    <xf numFmtId="214" fontId="3" fillId="0" borderId="0" applyFont="0" applyFill="0" applyBorder="0" applyAlignment="0" applyProtection="0"/>
    <xf numFmtId="215" fontId="3" fillId="0" borderId="0" applyFont="0" applyFill="0" applyBorder="0" applyAlignment="0" applyProtection="0"/>
    <xf numFmtId="214" fontId="3" fillId="0" borderId="0" applyFont="0" applyFill="0" applyBorder="0" applyAlignment="0" applyProtection="0"/>
    <xf numFmtId="215" fontId="3" fillId="0" borderId="0" applyFont="0" applyFill="0" applyBorder="0" applyAlignment="0" applyProtection="0"/>
    <xf numFmtId="216" fontId="3" fillId="0" borderId="0" applyFont="0" applyFill="0" applyBorder="0" applyAlignment="0" applyProtection="0"/>
    <xf numFmtId="43" fontId="3" fillId="0" borderId="0" applyFont="0" applyFill="0" applyBorder="0" applyAlignment="0" applyProtection="0"/>
    <xf numFmtId="214" fontId="3" fillId="0" borderId="0" applyFont="0" applyFill="0" applyBorder="0" applyAlignment="0" applyProtection="0"/>
    <xf numFmtId="215" fontId="3" fillId="0" borderId="0" applyFont="0" applyFill="0" applyBorder="0" applyAlignment="0" applyProtection="0"/>
    <xf numFmtId="216" fontId="3" fillId="0" borderId="0" applyFont="0" applyFill="0" applyBorder="0" applyAlignment="0" applyProtection="0"/>
    <xf numFmtId="211" fontId="3" fillId="0" borderId="0" applyFont="0" applyFill="0" applyBorder="0" applyAlignment="0" applyProtection="0"/>
    <xf numFmtId="209" fontId="3" fillId="0" borderId="0" applyFont="0" applyFill="0" applyBorder="0" applyAlignment="0" applyProtection="0"/>
    <xf numFmtId="210" fontId="78" fillId="0" borderId="0" applyFont="0" applyFill="0" applyBorder="0" applyAlignment="0" applyProtection="0"/>
    <xf numFmtId="210" fontId="3" fillId="0" borderId="0" applyFont="0" applyFill="0" applyBorder="0" applyAlignment="0" applyProtection="0"/>
    <xf numFmtId="217" fontId="81" fillId="0" borderId="0" applyFont="0" applyFill="0" applyBorder="0" applyAlignment="0" applyProtection="0"/>
    <xf numFmtId="213" fontId="3" fillId="0" borderId="0" applyFont="0" applyFill="0" applyBorder="0" applyAlignment="0" applyProtection="0"/>
    <xf numFmtId="211" fontId="79" fillId="0" borderId="0" applyFont="0" applyFill="0" applyBorder="0" applyAlignment="0" applyProtection="0"/>
    <xf numFmtId="210" fontId="3" fillId="0" borderId="0" applyFont="0" applyFill="0" applyBorder="0" applyAlignment="0" applyProtection="0"/>
    <xf numFmtId="218" fontId="17" fillId="0" borderId="0" applyFont="0" applyFill="0" applyBorder="0" applyAlignment="0" applyProtection="0">
      <alignment vertical="center"/>
    </xf>
    <xf numFmtId="39" fontId="17" fillId="0" borderId="0" applyFont="0" applyFill="0" applyBorder="0" applyAlignment="0" applyProtection="0"/>
    <xf numFmtId="39" fontId="3" fillId="0" borderId="0" applyFont="0" applyFill="0" applyBorder="0" applyAlignment="0" applyProtection="0"/>
    <xf numFmtId="218" fontId="3" fillId="0" borderId="0" applyFont="0" applyFill="0" applyBorder="0" applyAlignment="0" applyProtection="0"/>
    <xf numFmtId="39" fontId="3" fillId="0" borderId="0" applyFont="0" applyFill="0" applyBorder="0" applyAlignment="0" applyProtection="0"/>
    <xf numFmtId="218" fontId="3" fillId="0" borderId="0" applyFont="0" applyFill="0" applyBorder="0" applyAlignment="0" applyProtection="0"/>
    <xf numFmtId="39" fontId="79" fillId="0" borderId="0" applyFont="0" applyFill="0" applyBorder="0" applyAlignment="0" applyProtection="0"/>
    <xf numFmtId="218" fontId="3" fillId="0" borderId="0" applyFont="0" applyFill="0" applyBorder="0" applyAlignment="0" applyProtection="0"/>
    <xf numFmtId="4" fontId="3" fillId="27" borderId="0"/>
    <xf numFmtId="219" fontId="3" fillId="27" borderId="26"/>
    <xf numFmtId="219" fontId="3" fillId="27" borderId="26"/>
    <xf numFmtId="0" fontId="3" fillId="0" borderId="0" applyFont="0" applyFill="0" applyBorder="0" applyAlignment="0" applyProtection="0"/>
    <xf numFmtId="0" fontId="3" fillId="0" borderId="0" applyFont="0" applyFill="0" applyBorder="0" applyAlignment="0" applyProtection="0"/>
    <xf numFmtId="0" fontId="42" fillId="0" borderId="0"/>
    <xf numFmtId="43" fontId="3" fillId="0" borderId="0" applyFont="0" applyFill="0" applyBorder="0" applyAlignment="0" applyProtection="0"/>
    <xf numFmtId="220" fontId="3" fillId="0" borderId="0" applyFont="0" applyFill="0" applyBorder="0" applyAlignment="0" applyProtection="0"/>
    <xf numFmtId="221" fontId="3" fillId="0" borderId="0" applyFont="0" applyFill="0" applyBorder="0" applyAlignment="0" applyProtection="0"/>
    <xf numFmtId="222" fontId="3" fillId="0" borderId="0" applyFont="0" applyFill="0" applyBorder="0" applyAlignment="0" applyProtection="0"/>
    <xf numFmtId="0" fontId="42" fillId="0" borderId="0"/>
    <xf numFmtId="223" fontId="52" fillId="0" borderId="0"/>
    <xf numFmtId="0" fontId="49" fillId="0" borderId="0"/>
    <xf numFmtId="0" fontId="49" fillId="0" borderId="0"/>
    <xf numFmtId="223" fontId="52" fillId="0" borderId="0"/>
    <xf numFmtId="223" fontId="52" fillId="0" borderId="0"/>
    <xf numFmtId="223" fontId="52" fillId="0" borderId="0"/>
    <xf numFmtId="0" fontId="49" fillId="0" borderId="0"/>
    <xf numFmtId="223" fontId="52" fillId="0" borderId="0"/>
    <xf numFmtId="0" fontId="49" fillId="0" borderId="0"/>
    <xf numFmtId="0" fontId="52" fillId="0" borderId="0"/>
    <xf numFmtId="0" fontId="49" fillId="0" borderId="0"/>
    <xf numFmtId="223" fontId="52" fillId="0" borderId="0"/>
    <xf numFmtId="0" fontId="49" fillId="0" borderId="0"/>
    <xf numFmtId="0" fontId="49" fillId="0" borderId="0"/>
    <xf numFmtId="223" fontId="52" fillId="0" borderId="0"/>
    <xf numFmtId="223" fontId="52" fillId="0" borderId="0"/>
    <xf numFmtId="223" fontId="52" fillId="0" borderId="0"/>
    <xf numFmtId="0" fontId="49" fillId="0" borderId="0"/>
    <xf numFmtId="223" fontId="52" fillId="0" borderId="0"/>
    <xf numFmtId="224" fontId="17" fillId="0" borderId="0" applyFont="0" applyFill="0" applyBorder="0" applyAlignment="0" applyProtection="0">
      <alignment vertical="center"/>
    </xf>
    <xf numFmtId="0" fontId="52" fillId="0" borderId="0"/>
    <xf numFmtId="0" fontId="4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73" fillId="34" borderId="0"/>
    <xf numFmtId="0" fontId="73" fillId="34" borderId="0"/>
    <xf numFmtId="0" fontId="73" fillId="27" borderId="0"/>
    <xf numFmtId="0" fontId="73" fillId="27" borderId="0"/>
    <xf numFmtId="0" fontId="82" fillId="0" borderId="0" applyNumberFormat="0" applyFill="0" applyBorder="0" applyAlignment="0" applyProtection="0">
      <alignment vertical="center"/>
    </xf>
    <xf numFmtId="0" fontId="17" fillId="28" borderId="0" applyNumberFormat="0" applyFont="0" applyAlignment="0" applyProtection="0">
      <alignment vertical="center"/>
    </xf>
    <xf numFmtId="0" fontId="3" fillId="0" borderId="0"/>
    <xf numFmtId="0" fontId="3" fillId="0" borderId="0"/>
    <xf numFmtId="0" fontId="52" fillId="0" borderId="0"/>
    <xf numFmtId="0" fontId="52" fillId="0" borderId="0"/>
    <xf numFmtId="0" fontId="83" fillId="0" borderId="0"/>
    <xf numFmtId="0" fontId="3" fillId="0" borderId="0" applyFont="0" applyFill="0" applyBorder="0" applyAlignment="0" applyProtection="0"/>
    <xf numFmtId="0" fontId="42" fillId="0" borderId="0"/>
    <xf numFmtId="225" fontId="17" fillId="0" borderId="0" applyFont="0" applyFill="0" applyBorder="0" applyAlignment="0" applyProtection="0">
      <alignment vertical="center"/>
    </xf>
    <xf numFmtId="226" fontId="17" fillId="0" borderId="0" applyFont="0" applyFill="0" applyBorder="0" applyAlignment="0" applyProtection="0"/>
    <xf numFmtId="226" fontId="3" fillId="0" borderId="0" applyFont="0" applyFill="0" applyBorder="0" applyAlignment="0" applyProtection="0"/>
    <xf numFmtId="225"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227" fontId="3" fillId="0" borderId="0" applyFont="0" applyFill="0" applyBorder="0" applyAlignment="0" applyProtection="0"/>
    <xf numFmtId="228" fontId="3" fillId="0" borderId="0" applyFont="0" applyFill="0" applyBorder="0" applyAlignment="0" applyProtection="0"/>
    <xf numFmtId="0" fontId="3" fillId="0" borderId="0" applyFont="0" applyFill="0" applyBorder="0" applyAlignment="0" applyProtection="0"/>
    <xf numFmtId="0" fontId="21"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227" fontId="3" fillId="0" borderId="0" applyFont="0" applyFill="0" applyBorder="0" applyAlignment="0" applyProtection="0"/>
    <xf numFmtId="228" fontId="3" fillId="0" borderId="0" applyFont="0" applyFill="0" applyBorder="0" applyAlignment="0" applyProtection="0"/>
    <xf numFmtId="0" fontId="3" fillId="0" borderId="0" applyFont="0" applyFill="0" applyBorder="0" applyAlignment="0" applyProtection="0"/>
    <xf numFmtId="0" fontId="21"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227" fontId="3" fillId="0" borderId="0" applyFont="0" applyFill="0" applyBorder="0" applyAlignment="0" applyProtection="0"/>
    <xf numFmtId="228" fontId="3" fillId="0" borderId="0" applyFont="0" applyFill="0" applyBorder="0" applyAlignment="0" applyProtection="0"/>
    <xf numFmtId="0" fontId="3" fillId="0" borderId="0" applyFont="0" applyFill="0" applyBorder="0" applyAlignment="0" applyProtection="0"/>
    <xf numFmtId="0" fontId="21"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227" fontId="3" fillId="0" borderId="0" applyFont="0" applyFill="0" applyBorder="0" applyAlignment="0" applyProtection="0"/>
    <xf numFmtId="228" fontId="3" fillId="0" borderId="0" applyFont="0" applyFill="0" applyBorder="0" applyAlignment="0" applyProtection="0"/>
    <xf numFmtId="0" fontId="3" fillId="0" borderId="0" applyFont="0" applyFill="0" applyBorder="0" applyAlignment="0" applyProtection="0"/>
    <xf numFmtId="0" fontId="21"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227" fontId="3" fillId="0" borderId="0" applyFont="0" applyFill="0" applyBorder="0" applyAlignment="0" applyProtection="0"/>
    <xf numFmtId="228" fontId="3" fillId="0" borderId="0" applyFont="0" applyFill="0" applyBorder="0" applyAlignment="0" applyProtection="0"/>
    <xf numFmtId="0" fontId="3" fillId="0" borderId="0" applyFont="0" applyFill="0" applyBorder="0" applyAlignment="0" applyProtection="0"/>
    <xf numFmtId="0" fontId="21"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227" fontId="3" fillId="0" borderId="0" applyFont="0" applyFill="0" applyBorder="0" applyAlignment="0" applyProtection="0"/>
    <xf numFmtId="228" fontId="3" fillId="0" borderId="0" applyFont="0" applyFill="0" applyBorder="0" applyAlignment="0" applyProtection="0"/>
    <xf numFmtId="0" fontId="3" fillId="0" borderId="0" applyFont="0" applyFill="0" applyBorder="0" applyAlignment="0" applyProtection="0"/>
    <xf numFmtId="0" fontId="21" fillId="0" borderId="0" applyFont="0" applyFill="0" applyBorder="0" applyAlignment="0" applyProtection="0"/>
    <xf numFmtId="229" fontId="3" fillId="0" borderId="0" applyFont="0" applyFill="0" applyBorder="0" applyAlignment="0" applyProtection="0"/>
    <xf numFmtId="0" fontId="3" fillId="0" borderId="0" applyFont="0" applyFill="0" applyBorder="0" applyAlignment="0" applyProtection="0"/>
    <xf numFmtId="229" fontId="3" fillId="0" borderId="0" applyFont="0" applyFill="0" applyBorder="0" applyAlignment="0" applyProtection="0"/>
    <xf numFmtId="0" fontId="3" fillId="0" borderId="0" applyFont="0" applyFill="0" applyBorder="0" applyAlignment="0" applyProtection="0"/>
    <xf numFmtId="226" fontId="3" fillId="0" borderId="0" applyFont="0" applyFill="0" applyBorder="0" applyAlignment="0" applyProtection="0"/>
    <xf numFmtId="229" fontId="3" fillId="0" borderId="0" applyFont="0" applyFill="0" applyBorder="0" applyAlignment="0" applyProtection="0"/>
    <xf numFmtId="225" fontId="3" fillId="0" borderId="0" applyFont="0" applyFill="0" applyBorder="0" applyAlignment="0" applyProtection="0"/>
    <xf numFmtId="0" fontId="3" fillId="0" borderId="0" applyFont="0" applyFill="0" applyBorder="0" applyAlignment="0" applyProtection="0"/>
    <xf numFmtId="226" fontId="79" fillId="0" borderId="0" applyFont="0" applyFill="0" applyBorder="0" applyAlignment="0" applyProtection="0"/>
    <xf numFmtId="225" fontId="3" fillId="0" borderId="0" applyFont="0" applyFill="0" applyBorder="0" applyAlignment="0" applyProtection="0"/>
    <xf numFmtId="230" fontId="17" fillId="0" borderId="0" applyFont="0" applyFill="0" applyBorder="0" applyProtection="0">
      <alignment horizontal="right"/>
    </xf>
    <xf numFmtId="231" fontId="17" fillId="0" borderId="0" applyFont="0" applyFill="0" applyBorder="0" applyAlignment="0" applyProtection="0"/>
    <xf numFmtId="231" fontId="3" fillId="0" borderId="0" applyFont="0" applyFill="0" applyBorder="0" applyAlignment="0" applyProtection="0"/>
    <xf numFmtId="230" fontId="3" fillId="0" borderId="0" applyFont="0" applyFill="0" applyBorder="0" applyProtection="0">
      <alignment horizontal="right"/>
    </xf>
    <xf numFmtId="0" fontId="3" fillId="0" borderId="0" applyFont="0" applyFill="0" applyBorder="0" applyAlignment="0" applyProtection="0"/>
    <xf numFmtId="0" fontId="3" fillId="0" borderId="0" applyFont="0" applyFill="0" applyBorder="0" applyAlignment="0" applyProtection="0"/>
    <xf numFmtId="215" fontId="3" fillId="0" borderId="0" applyFont="0" applyFill="0" applyBorder="0" applyAlignment="0" applyProtection="0"/>
    <xf numFmtId="232" fontId="3" fillId="0" borderId="0" applyFont="0" applyFill="0" applyBorder="0" applyAlignment="0" applyProtection="0"/>
    <xf numFmtId="0" fontId="3" fillId="0" borderId="0" applyFont="0" applyFill="0" applyBorder="0" applyAlignment="0" applyProtection="0"/>
    <xf numFmtId="233"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215" fontId="3" fillId="0" borderId="0" applyFont="0" applyFill="0" applyBorder="0" applyAlignment="0" applyProtection="0"/>
    <xf numFmtId="232" fontId="3" fillId="0" borderId="0" applyFont="0" applyFill="0" applyBorder="0" applyAlignment="0" applyProtection="0"/>
    <xf numFmtId="0" fontId="3" fillId="0" borderId="0" applyFont="0" applyFill="0" applyBorder="0" applyAlignment="0" applyProtection="0"/>
    <xf numFmtId="233"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215" fontId="3" fillId="0" borderId="0" applyFont="0" applyFill="0" applyBorder="0" applyAlignment="0" applyProtection="0"/>
    <xf numFmtId="232" fontId="3" fillId="0" borderId="0" applyFont="0" applyFill="0" applyBorder="0" applyAlignment="0" applyProtection="0"/>
    <xf numFmtId="0" fontId="3" fillId="0" borderId="0" applyFont="0" applyFill="0" applyBorder="0" applyAlignment="0" applyProtection="0"/>
    <xf numFmtId="233"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215" fontId="3" fillId="0" borderId="0" applyFont="0" applyFill="0" applyBorder="0" applyAlignment="0" applyProtection="0"/>
    <xf numFmtId="232" fontId="3" fillId="0" borderId="0" applyFont="0" applyFill="0" applyBorder="0" applyAlignment="0" applyProtection="0"/>
    <xf numFmtId="0" fontId="3" fillId="0" borderId="0" applyFont="0" applyFill="0" applyBorder="0" applyAlignment="0" applyProtection="0"/>
    <xf numFmtId="233"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215" fontId="3" fillId="0" borderId="0" applyFont="0" applyFill="0" applyBorder="0" applyAlignment="0" applyProtection="0"/>
    <xf numFmtId="0" fontId="3" fillId="0" borderId="0" applyFont="0" applyFill="0" applyBorder="0" applyAlignment="0" applyProtection="0"/>
    <xf numFmtId="215" fontId="3" fillId="0" borderId="0" applyFont="0" applyFill="0" applyBorder="0" applyAlignment="0" applyProtection="0"/>
    <xf numFmtId="232" fontId="3" fillId="0" borderId="0" applyFont="0" applyFill="0" applyBorder="0" applyAlignment="0" applyProtection="0"/>
    <xf numFmtId="0" fontId="3" fillId="0" borderId="0" applyFont="0" applyFill="0" applyBorder="0" applyAlignment="0" applyProtection="0"/>
    <xf numFmtId="233"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215" fontId="3" fillId="0" borderId="0" applyFont="0" applyFill="0" applyBorder="0" applyAlignment="0" applyProtection="0"/>
    <xf numFmtId="232" fontId="3" fillId="0" borderId="0" applyFont="0" applyFill="0" applyBorder="0" applyAlignment="0" applyProtection="0"/>
    <xf numFmtId="0" fontId="3" fillId="0" borderId="0" applyFont="0" applyFill="0" applyBorder="0" applyAlignment="0" applyProtection="0"/>
    <xf numFmtId="233"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222" fontId="3" fillId="0" borderId="0" applyFont="0" applyFill="0" applyBorder="0" applyAlignment="0" applyProtection="0"/>
    <xf numFmtId="222" fontId="3" fillId="0" borderId="0" applyFont="0" applyFill="0" applyBorder="0" applyAlignment="0" applyProtection="0"/>
    <xf numFmtId="231" fontId="3" fillId="0" borderId="0" applyFont="0" applyFill="0" applyBorder="0" applyAlignment="0" applyProtection="0"/>
    <xf numFmtId="222" fontId="3" fillId="0" borderId="0" applyFont="0" applyFill="0" applyBorder="0" applyAlignment="0" applyProtection="0"/>
    <xf numFmtId="230" fontId="3" fillId="0" borderId="0" applyFont="0" applyFill="0" applyBorder="0" applyProtection="0">
      <alignment horizontal="right"/>
    </xf>
    <xf numFmtId="231" fontId="79" fillId="0" borderId="0" applyFont="0" applyFill="0" applyBorder="0" applyAlignment="0" applyProtection="0"/>
    <xf numFmtId="230" fontId="3" fillId="0" borderId="0" applyFont="0" applyFill="0" applyBorder="0" applyProtection="0">
      <alignment horizontal="right"/>
    </xf>
    <xf numFmtId="0" fontId="52" fillId="0" borderId="0"/>
    <xf numFmtId="0" fontId="52" fillId="0" borderId="0"/>
    <xf numFmtId="206" fontId="17" fillId="0" borderId="0" applyFont="0" applyFill="0" applyBorder="0" applyAlignment="0" applyProtection="0"/>
    <xf numFmtId="234" fontId="17" fillId="0" borderId="0" applyFont="0" applyFill="0" applyBorder="0" applyAlignment="0" applyProtection="0"/>
    <xf numFmtId="234" fontId="3" fillId="0" borderId="0" applyFont="0" applyFill="0" applyBorder="0" applyAlignment="0" applyProtection="0"/>
    <xf numFmtId="234" fontId="3" fillId="0" borderId="0" applyFont="0" applyFill="0" applyBorder="0" applyAlignment="0" applyProtection="0"/>
    <xf numFmtId="41" fontId="3" fillId="0" borderId="0" applyFont="0" applyFill="0" applyBorder="0" applyAlignment="0" applyProtection="0"/>
    <xf numFmtId="235" fontId="3" fillId="0" borderId="0" applyFont="0" applyFill="0" applyBorder="0" applyAlignment="0" applyProtection="0"/>
    <xf numFmtId="200" fontId="3" fillId="0" borderId="0" applyFont="0" applyFill="0" applyBorder="0" applyAlignment="0" applyProtection="0"/>
    <xf numFmtId="236" fontId="3" fillId="0" borderId="0" applyFont="0" applyFill="0" applyBorder="0" applyAlignment="0" applyProtection="0"/>
    <xf numFmtId="41" fontId="3" fillId="0" borderId="0" applyFont="0" applyFill="0" applyBorder="0" applyAlignment="0" applyProtection="0"/>
    <xf numFmtId="235" fontId="3" fillId="0" borderId="0" applyFont="0" applyFill="0" applyBorder="0" applyAlignment="0" applyProtection="0"/>
    <xf numFmtId="200" fontId="3" fillId="0" borderId="0" applyFont="0" applyFill="0" applyBorder="0" applyAlignment="0" applyProtection="0"/>
    <xf numFmtId="236" fontId="3" fillId="0" borderId="0" applyFont="0" applyFill="0" applyBorder="0" applyAlignment="0" applyProtection="0"/>
    <xf numFmtId="41" fontId="3" fillId="0" borderId="0" applyFont="0" applyFill="0" applyBorder="0" applyAlignment="0" applyProtection="0"/>
    <xf numFmtId="235" fontId="3" fillId="0" borderId="0" applyFont="0" applyFill="0" applyBorder="0" applyAlignment="0" applyProtection="0"/>
    <xf numFmtId="200" fontId="3" fillId="0" borderId="0" applyFont="0" applyFill="0" applyBorder="0" applyAlignment="0" applyProtection="0"/>
    <xf numFmtId="236" fontId="3" fillId="0" borderId="0" applyFont="0" applyFill="0" applyBorder="0" applyAlignment="0" applyProtection="0"/>
    <xf numFmtId="41" fontId="3" fillId="0" borderId="0" applyFont="0" applyFill="0" applyBorder="0" applyAlignment="0" applyProtection="0"/>
    <xf numFmtId="235" fontId="3" fillId="0" borderId="0" applyFont="0" applyFill="0" applyBorder="0" applyAlignment="0" applyProtection="0"/>
    <xf numFmtId="200" fontId="3" fillId="0" borderId="0" applyFont="0" applyFill="0" applyBorder="0" applyAlignment="0" applyProtection="0"/>
    <xf numFmtId="236" fontId="3" fillId="0" borderId="0" applyFont="0" applyFill="0" applyBorder="0" applyAlignment="0" applyProtection="0"/>
    <xf numFmtId="41" fontId="3" fillId="0" borderId="0" applyFont="0" applyFill="0" applyBorder="0" applyAlignment="0" applyProtection="0"/>
    <xf numFmtId="235" fontId="3" fillId="0" borderId="0" applyFont="0" applyFill="0" applyBorder="0" applyAlignment="0" applyProtection="0"/>
    <xf numFmtId="200" fontId="3" fillId="0" borderId="0" applyFont="0" applyFill="0" applyBorder="0" applyAlignment="0" applyProtection="0"/>
    <xf numFmtId="235" fontId="3" fillId="0" borderId="0" applyFont="0" applyFill="0" applyBorder="0" applyAlignment="0" applyProtection="0"/>
    <xf numFmtId="200" fontId="3" fillId="0" borderId="0" applyFont="0" applyFill="0" applyBorder="0" applyAlignment="0" applyProtection="0"/>
    <xf numFmtId="236" fontId="3" fillId="0" borderId="0" applyFont="0" applyFill="0" applyBorder="0" applyAlignment="0" applyProtection="0"/>
    <xf numFmtId="41" fontId="3" fillId="0" borderId="0" applyFont="0" applyFill="0" applyBorder="0" applyAlignment="0" applyProtection="0"/>
    <xf numFmtId="235" fontId="3" fillId="0" borderId="0" applyFont="0" applyFill="0" applyBorder="0" applyAlignment="0" applyProtection="0"/>
    <xf numFmtId="200" fontId="3" fillId="0" borderId="0" applyFont="0" applyFill="0" applyBorder="0" applyAlignment="0" applyProtection="0"/>
    <xf numFmtId="236" fontId="3" fillId="0" borderId="0" applyFont="0" applyFill="0" applyBorder="0" applyAlignment="0" applyProtection="0"/>
    <xf numFmtId="237" fontId="3" fillId="0" borderId="0" applyFont="0" applyFill="0" applyBorder="0" applyAlignment="0" applyProtection="0"/>
    <xf numFmtId="237" fontId="3" fillId="0" borderId="0" applyFont="0" applyFill="0" applyBorder="0" applyAlignment="0" applyProtection="0"/>
    <xf numFmtId="237" fontId="3" fillId="0" borderId="0" applyFont="0" applyFill="0" applyBorder="0" applyAlignment="0" applyProtection="0"/>
    <xf numFmtId="238" fontId="3" fillId="0" borderId="0" applyFont="0" applyFill="0" applyBorder="0" applyAlignment="0" applyProtection="0"/>
    <xf numFmtId="239" fontId="3" fillId="0" borderId="0" applyFont="0" applyFill="0" applyBorder="0" applyAlignment="0" applyProtection="0"/>
    <xf numFmtId="192" fontId="3" fillId="0" borderId="0" applyFont="0" applyFill="0" applyBorder="0" applyAlignment="0" applyProtection="0"/>
    <xf numFmtId="240" fontId="3" fillId="0" borderId="0" applyFont="0" applyFill="0" applyBorder="0" applyAlignment="0" applyProtection="0"/>
    <xf numFmtId="241" fontId="3" fillId="0" borderId="0" applyFont="0" applyFill="0" applyBorder="0" applyAlignment="0" applyProtection="0"/>
    <xf numFmtId="239" fontId="3" fillId="0" borderId="0" applyFont="0" applyFill="0" applyBorder="0" applyAlignment="0" applyProtection="0"/>
    <xf numFmtId="192" fontId="3" fillId="0" borderId="0" applyFont="0" applyFill="0" applyBorder="0" applyAlignment="0" applyProtection="0"/>
    <xf numFmtId="240" fontId="3" fillId="0" borderId="0" applyFont="0" applyFill="0" applyBorder="0" applyAlignment="0" applyProtection="0"/>
    <xf numFmtId="241" fontId="3" fillId="0" borderId="0" applyFont="0" applyFill="0" applyBorder="0" applyAlignment="0" applyProtection="0"/>
    <xf numFmtId="239" fontId="3" fillId="0" borderId="0" applyFont="0" applyFill="0" applyBorder="0" applyAlignment="0" applyProtection="0"/>
    <xf numFmtId="192" fontId="3" fillId="0" borderId="0" applyFont="0" applyFill="0" applyBorder="0" applyAlignment="0" applyProtection="0"/>
    <xf numFmtId="240" fontId="3" fillId="0" borderId="0" applyFont="0" applyFill="0" applyBorder="0" applyAlignment="0" applyProtection="0"/>
    <xf numFmtId="241" fontId="3" fillId="0" borderId="0" applyFont="0" applyFill="0" applyBorder="0" applyAlignment="0" applyProtection="0"/>
    <xf numFmtId="239" fontId="3" fillId="0" borderId="0" applyFont="0" applyFill="0" applyBorder="0" applyAlignment="0" applyProtection="0"/>
    <xf numFmtId="192" fontId="3" fillId="0" borderId="0" applyFont="0" applyFill="0" applyBorder="0" applyAlignment="0" applyProtection="0"/>
    <xf numFmtId="240" fontId="3" fillId="0" borderId="0" applyFont="0" applyFill="0" applyBorder="0" applyAlignment="0" applyProtection="0"/>
    <xf numFmtId="241" fontId="3" fillId="0" borderId="0" applyFont="0" applyFill="0" applyBorder="0" applyAlignment="0" applyProtection="0"/>
    <xf numFmtId="239" fontId="3" fillId="0" borderId="0" applyFont="0" applyFill="0" applyBorder="0" applyAlignment="0" applyProtection="0"/>
    <xf numFmtId="192" fontId="3" fillId="0" borderId="0" applyFont="0" applyFill="0" applyBorder="0" applyAlignment="0" applyProtection="0"/>
    <xf numFmtId="240" fontId="3" fillId="0" borderId="0" applyFont="0" applyFill="0" applyBorder="0" applyAlignment="0" applyProtection="0"/>
    <xf numFmtId="192" fontId="3" fillId="0" borderId="0" applyFont="0" applyFill="0" applyBorder="0" applyAlignment="0" applyProtection="0"/>
    <xf numFmtId="240" fontId="3" fillId="0" borderId="0" applyFont="0" applyFill="0" applyBorder="0" applyAlignment="0" applyProtection="0"/>
    <xf numFmtId="241" fontId="3" fillId="0" borderId="0" applyFont="0" applyFill="0" applyBorder="0" applyAlignment="0" applyProtection="0"/>
    <xf numFmtId="239" fontId="3" fillId="0" borderId="0" applyFont="0" applyFill="0" applyBorder="0" applyAlignment="0" applyProtection="0"/>
    <xf numFmtId="192" fontId="3" fillId="0" borderId="0" applyFont="0" applyFill="0" applyBorder="0" applyAlignment="0" applyProtection="0"/>
    <xf numFmtId="240" fontId="3" fillId="0" borderId="0" applyFont="0" applyFill="0" applyBorder="0" applyAlignment="0" applyProtection="0"/>
    <xf numFmtId="241" fontId="3" fillId="0" borderId="0" applyFont="0" applyFill="0" applyBorder="0" applyAlignment="0" applyProtection="0"/>
    <xf numFmtId="216" fontId="3" fillId="0" borderId="0" applyFont="0" applyFill="0" applyBorder="0" applyAlignment="0" applyProtection="0"/>
    <xf numFmtId="216" fontId="3" fillId="0" borderId="0" applyFont="0" applyFill="0" applyBorder="0" applyAlignment="0" applyProtection="0"/>
    <xf numFmtId="216" fontId="3" fillId="0" borderId="0" applyFont="0" applyFill="0" applyBorder="0" applyAlignment="0" applyProtection="0"/>
    <xf numFmtId="0" fontId="3" fillId="0" borderId="0" applyFont="0" applyFill="0" applyBorder="0" applyAlignment="0" applyProtection="0"/>
    <xf numFmtId="0" fontId="3" fillId="0" borderId="0"/>
    <xf numFmtId="0" fontId="3" fillId="0" borderId="0"/>
    <xf numFmtId="0" fontId="84" fillId="0" borderId="0">
      <alignment vertical="top"/>
    </xf>
    <xf numFmtId="0" fontId="3" fillId="0" borderId="0"/>
    <xf numFmtId="0" fontId="3" fillId="0" borderId="0"/>
    <xf numFmtId="0" fontId="42" fillId="0" borderId="0"/>
    <xf numFmtId="0" fontId="3" fillId="0" borderId="0" applyFont="0" applyFill="0" applyBorder="0" applyAlignment="0" applyProtection="0"/>
    <xf numFmtId="0" fontId="85" fillId="35" borderId="27"/>
    <xf numFmtId="0" fontId="85" fillId="35" borderId="27"/>
    <xf numFmtId="0" fontId="85" fillId="35" borderId="27"/>
    <xf numFmtId="0" fontId="3" fillId="4" borderId="0"/>
    <xf numFmtId="0" fontId="3" fillId="4" borderId="0"/>
    <xf numFmtId="0" fontId="3" fillId="4" borderId="0"/>
    <xf numFmtId="0" fontId="3" fillId="4" borderId="0"/>
    <xf numFmtId="0" fontId="3" fillId="4" borderId="0"/>
    <xf numFmtId="0" fontId="70" fillId="31" borderId="0"/>
    <xf numFmtId="0" fontId="71" fillId="4" borderId="0"/>
    <xf numFmtId="0" fontId="72" fillId="32" borderId="0"/>
    <xf numFmtId="0" fontId="73" fillId="4" borderId="0"/>
    <xf numFmtId="0" fontId="74" fillId="33" borderId="0"/>
    <xf numFmtId="0" fontId="3" fillId="4" borderId="0"/>
    <xf numFmtId="0" fontId="76" fillId="0" borderId="0"/>
    <xf numFmtId="0" fontId="76" fillId="4" borderId="0"/>
    <xf numFmtId="0" fontId="77" fillId="0" borderId="0"/>
    <xf numFmtId="0" fontId="77" fillId="4" borderId="0"/>
    <xf numFmtId="0" fontId="21" fillId="0" borderId="0"/>
    <xf numFmtId="0" fontId="21" fillId="4" borderId="0"/>
    <xf numFmtId="0" fontId="52" fillId="0" borderId="0"/>
    <xf numFmtId="0" fontId="86" fillId="0" borderId="0" applyNumberFormat="0" applyFill="0" applyBorder="0" applyProtection="0">
      <alignment vertical="top"/>
    </xf>
    <xf numFmtId="0" fontId="87" fillId="0" borderId="28" applyNumberFormat="0" applyFill="0" applyAlignment="0" applyProtection="0"/>
    <xf numFmtId="0" fontId="87" fillId="0" borderId="28" applyNumberFormat="0" applyFill="0" applyAlignment="0" applyProtection="0"/>
    <xf numFmtId="0" fontId="87" fillId="0" borderId="28" applyNumberFormat="0" applyFill="0" applyAlignment="0" applyProtection="0"/>
    <xf numFmtId="0" fontId="87" fillId="0" borderId="28" applyNumberFormat="0" applyFill="0" applyAlignment="0" applyProtection="0"/>
    <xf numFmtId="0" fontId="87" fillId="0" borderId="28" applyNumberFormat="0" applyFill="0" applyAlignment="0" applyProtection="0"/>
    <xf numFmtId="0" fontId="87" fillId="0" borderId="28" applyNumberFormat="0" applyFill="0" applyAlignment="0" applyProtection="0"/>
    <xf numFmtId="0" fontId="87" fillId="0" borderId="28" applyNumberFormat="0" applyFill="0" applyAlignment="0" applyProtection="0"/>
    <xf numFmtId="0" fontId="87" fillId="0" borderId="28" applyNumberFormat="0" applyFill="0" applyAlignment="0" applyProtection="0"/>
    <xf numFmtId="0" fontId="87" fillId="0" borderId="28" applyNumberFormat="0" applyFill="0" applyAlignment="0" applyProtection="0"/>
    <xf numFmtId="0" fontId="87" fillId="0" borderId="28" applyNumberFormat="0" applyFill="0" applyAlignment="0" applyProtection="0"/>
    <xf numFmtId="0" fontId="88" fillId="0" borderId="29" applyNumberFormat="0" applyFill="0" applyProtection="0">
      <alignment horizontal="center"/>
    </xf>
    <xf numFmtId="0" fontId="88" fillId="0" borderId="29" applyNumberFormat="0" applyFill="0" applyProtection="0">
      <alignment horizontal="center"/>
    </xf>
    <xf numFmtId="0" fontId="88" fillId="0" borderId="29" applyNumberFormat="0" applyFill="0" applyProtection="0">
      <alignment horizontal="center"/>
    </xf>
    <xf numFmtId="0" fontId="88" fillId="0" borderId="29" applyNumberFormat="0" applyFill="0" applyProtection="0">
      <alignment horizontal="center"/>
    </xf>
    <xf numFmtId="0" fontId="88" fillId="0" borderId="29" applyNumberFormat="0" applyFill="0" applyProtection="0">
      <alignment horizontal="center"/>
    </xf>
    <xf numFmtId="0" fontId="88" fillId="0" borderId="29" applyNumberFormat="0" applyFill="0" applyProtection="0">
      <alignment horizontal="center"/>
    </xf>
    <xf numFmtId="0" fontId="88" fillId="0" borderId="29" applyNumberFormat="0" applyFill="0" applyProtection="0">
      <alignment horizontal="center"/>
    </xf>
    <xf numFmtId="0" fontId="88" fillId="0" borderId="29" applyNumberFormat="0" applyFill="0" applyProtection="0">
      <alignment horizontal="center"/>
    </xf>
    <xf numFmtId="0" fontId="88" fillId="0" borderId="29" applyNumberFormat="0" applyFill="0" applyProtection="0">
      <alignment horizontal="center"/>
    </xf>
    <xf numFmtId="0" fontId="88" fillId="0" borderId="29" applyNumberFormat="0" applyFill="0" applyProtection="0">
      <alignment horizontal="center"/>
    </xf>
    <xf numFmtId="0" fontId="88" fillId="0" borderId="29" applyNumberFormat="0" applyFill="0" applyProtection="0">
      <alignment horizontal="center"/>
    </xf>
    <xf numFmtId="0" fontId="88" fillId="0" borderId="29" applyNumberFormat="0" applyFill="0" applyProtection="0">
      <alignment horizontal="center"/>
    </xf>
    <xf numFmtId="0" fontId="88" fillId="0" borderId="29" applyNumberFormat="0" applyFill="0" applyProtection="0">
      <alignment horizontal="center"/>
    </xf>
    <xf numFmtId="0" fontId="88" fillId="0" borderId="0" applyNumberFormat="0" applyFill="0" applyBorder="0" applyProtection="0">
      <alignment horizontal="left" vertical="center"/>
    </xf>
    <xf numFmtId="0" fontId="88" fillId="0" borderId="0" applyNumberFormat="0" applyFill="0" applyBorder="0" applyProtection="0">
      <alignment horizontal="left" vertical="center"/>
    </xf>
    <xf numFmtId="0" fontId="88" fillId="0" borderId="0" applyNumberFormat="0" applyFill="0" applyBorder="0" applyProtection="0">
      <alignment horizontal="left" vertical="center"/>
    </xf>
    <xf numFmtId="0" fontId="88" fillId="0" borderId="0" applyNumberFormat="0" applyFill="0" applyBorder="0" applyProtection="0">
      <alignment horizontal="left" vertical="center"/>
    </xf>
    <xf numFmtId="0" fontId="88" fillId="0" borderId="0" applyNumberFormat="0" applyFill="0" applyBorder="0" applyProtection="0">
      <alignment horizontal="left" vertical="center"/>
    </xf>
    <xf numFmtId="0" fontId="88" fillId="0" borderId="0" applyNumberFormat="0" applyFill="0" applyBorder="0" applyProtection="0">
      <alignment horizontal="left" vertical="center"/>
    </xf>
    <xf numFmtId="0" fontId="88" fillId="0" borderId="0" applyNumberFormat="0" applyFill="0" applyBorder="0" applyProtection="0">
      <alignment horizontal="left"/>
    </xf>
    <xf numFmtId="0" fontId="88" fillId="0" borderId="0" applyNumberFormat="0" applyFill="0" applyBorder="0" applyProtection="0">
      <alignment horizontal="left"/>
    </xf>
    <xf numFmtId="0" fontId="88" fillId="0" borderId="0" applyNumberFormat="0" applyFill="0" applyBorder="0" applyProtection="0">
      <alignment horizontal="left" vertical="center"/>
    </xf>
    <xf numFmtId="0" fontId="88" fillId="0" borderId="0" applyNumberFormat="0" applyFill="0" applyBorder="0" applyProtection="0">
      <alignment horizontal="left" vertical="center"/>
    </xf>
    <xf numFmtId="0" fontId="88" fillId="0" borderId="0" applyNumberFormat="0" applyFill="0" applyBorder="0" applyProtection="0">
      <alignment horizontal="left"/>
    </xf>
    <xf numFmtId="0" fontId="88" fillId="0" borderId="0" applyNumberFormat="0" applyFill="0" applyBorder="0" applyProtection="0">
      <alignment horizontal="left"/>
    </xf>
    <xf numFmtId="0" fontId="88" fillId="0" borderId="0" applyNumberFormat="0" applyFill="0" applyBorder="0" applyProtection="0">
      <alignment horizontal="left" vertical="center"/>
    </xf>
    <xf numFmtId="0" fontId="88" fillId="0" borderId="0" applyNumberFormat="0" applyFill="0" applyBorder="0" applyProtection="0">
      <alignment horizontal="left"/>
    </xf>
    <xf numFmtId="0" fontId="88" fillId="0" borderId="0" applyNumberFormat="0" applyFill="0" applyBorder="0" applyProtection="0">
      <alignment horizontal="left" vertical="center"/>
    </xf>
    <xf numFmtId="0" fontId="88" fillId="0" borderId="0" applyNumberFormat="0" applyFill="0" applyBorder="0" applyProtection="0">
      <alignment horizontal="left"/>
    </xf>
    <xf numFmtId="0" fontId="88" fillId="0" borderId="0" applyNumberFormat="0" applyFill="0" applyBorder="0" applyProtection="0">
      <alignment horizontal="left"/>
    </xf>
    <xf numFmtId="0" fontId="88" fillId="0" borderId="0" applyNumberFormat="0" applyFill="0" applyBorder="0" applyProtection="0">
      <alignment horizontal="left" vertical="center"/>
    </xf>
    <xf numFmtId="0" fontId="88" fillId="0" borderId="0" applyNumberFormat="0" applyFill="0" applyBorder="0" applyProtection="0">
      <alignment horizontal="left" vertical="center"/>
    </xf>
    <xf numFmtId="0" fontId="88" fillId="0" borderId="0" applyNumberFormat="0" applyFill="0" applyBorder="0" applyProtection="0">
      <alignment horizontal="left" vertical="center"/>
    </xf>
    <xf numFmtId="0" fontId="88" fillId="0" borderId="0" applyNumberFormat="0" applyFill="0" applyBorder="0" applyProtection="0">
      <alignment horizontal="left" vertical="center"/>
    </xf>
    <xf numFmtId="0" fontId="88" fillId="0" borderId="0" applyNumberFormat="0" applyFill="0" applyBorder="0" applyProtection="0">
      <alignment horizontal="left"/>
    </xf>
    <xf numFmtId="0" fontId="88" fillId="0" borderId="0" applyNumberFormat="0" applyFill="0" applyBorder="0" applyProtection="0">
      <alignment horizontal="left"/>
    </xf>
    <xf numFmtId="0" fontId="88" fillId="0" borderId="0" applyNumberFormat="0" applyFill="0" applyBorder="0" applyProtection="0">
      <alignment horizontal="left" vertical="center"/>
    </xf>
    <xf numFmtId="0" fontId="88" fillId="0" borderId="0" applyNumberFormat="0" applyFill="0" applyBorder="0" applyProtection="0">
      <alignment horizontal="left" vertical="center"/>
    </xf>
    <xf numFmtId="0" fontId="88" fillId="0" borderId="0" applyNumberFormat="0" applyFill="0" applyBorder="0" applyProtection="0">
      <alignment horizontal="left" vertical="center"/>
    </xf>
    <xf numFmtId="0" fontId="88" fillId="0" borderId="0" applyNumberFormat="0" applyFill="0" applyBorder="0" applyProtection="0">
      <alignment horizontal="left" vertical="center"/>
    </xf>
    <xf numFmtId="0" fontId="88" fillId="0" borderId="0" applyNumberFormat="0" applyFill="0" applyBorder="0" applyProtection="0">
      <alignment horizontal="left" vertical="center"/>
    </xf>
    <xf numFmtId="0" fontId="88" fillId="0" borderId="0" applyNumberFormat="0" applyFill="0" applyBorder="0" applyProtection="0">
      <alignment horizontal="left"/>
    </xf>
    <xf numFmtId="0" fontId="88" fillId="0" borderId="0" applyNumberFormat="0" applyFill="0" applyBorder="0" applyProtection="0">
      <alignment horizontal="left"/>
    </xf>
    <xf numFmtId="0" fontId="89" fillId="0" borderId="0" applyNumberFormat="0" applyFill="0" applyBorder="0" applyProtection="0">
      <alignment horizontal="centerContinuous"/>
    </xf>
    <xf numFmtId="0" fontId="89" fillId="0" borderId="0" applyNumberFormat="0" applyFill="0" applyBorder="0" applyProtection="0">
      <alignment horizontal="centerContinuous"/>
    </xf>
    <xf numFmtId="0" fontId="89" fillId="0" borderId="0" applyNumberFormat="0" applyFill="0" applyBorder="0" applyProtection="0">
      <alignment horizontal="centerContinuous"/>
    </xf>
    <xf numFmtId="0" fontId="89" fillId="0" borderId="0" applyNumberFormat="0" applyFill="0" applyBorder="0" applyProtection="0">
      <alignment horizontal="centerContinuous"/>
    </xf>
    <xf numFmtId="0" fontId="90" fillId="0" borderId="0" applyNumberFormat="0" applyFill="0" applyBorder="0" applyProtection="0">
      <alignment horizontal="centerContinuous"/>
    </xf>
    <xf numFmtId="0" fontId="90" fillId="0" borderId="0" applyNumberFormat="0" applyFill="0" applyBorder="0" applyProtection="0">
      <alignment horizontal="centerContinuous"/>
    </xf>
    <xf numFmtId="0" fontId="91" fillId="0" borderId="0"/>
    <xf numFmtId="3" fontId="49" fillId="0" borderId="0"/>
    <xf numFmtId="0" fontId="3" fillId="0" borderId="0" applyFont="0" applyFill="0" applyBorder="0" applyAlignment="0" applyProtection="0"/>
    <xf numFmtId="3" fontId="4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pplyFont="0" applyFill="0" applyBorder="0" applyAlignment="0" applyProtection="0"/>
    <xf numFmtId="0" fontId="42" fillId="0" borderId="0"/>
    <xf numFmtId="0" fontId="42" fillId="0" borderId="0"/>
    <xf numFmtId="0" fontId="3" fillId="0" borderId="0"/>
    <xf numFmtId="0" fontId="3" fillId="0" borderId="0"/>
    <xf numFmtId="0" fontId="3" fillId="0" borderId="0"/>
    <xf numFmtId="0" fontId="3" fillId="0" borderId="0"/>
    <xf numFmtId="0" fontId="42" fillId="0" borderId="0"/>
    <xf numFmtId="0" fontId="4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2" fillId="0" borderId="0"/>
    <xf numFmtId="0" fontId="3" fillId="0" borderId="0" applyFont="0" applyFill="0" applyBorder="0" applyAlignment="0" applyProtection="0"/>
    <xf numFmtId="0" fontId="3" fillId="0" borderId="0" applyFont="0" applyFill="0" applyBorder="0" applyAlignment="0" applyProtection="0"/>
    <xf numFmtId="0" fontId="3" fillId="0" borderId="0"/>
    <xf numFmtId="0" fontId="3" fillId="0" borderId="0"/>
    <xf numFmtId="0" fontId="3" fillId="0" borderId="0"/>
    <xf numFmtId="0" fontId="3" fillId="0" borderId="0"/>
    <xf numFmtId="0" fontId="42" fillId="0" borderId="0"/>
    <xf numFmtId="0" fontId="3" fillId="0" borderId="0"/>
    <xf numFmtId="0" fontId="3" fillId="0" borderId="0"/>
    <xf numFmtId="0" fontId="3" fillId="0" borderId="0"/>
    <xf numFmtId="0" fontId="3" fillId="0" borderId="0"/>
    <xf numFmtId="0" fontId="42" fillId="0" borderId="0"/>
    <xf numFmtId="0" fontId="92" fillId="0" borderId="0" applyFont="0" applyFill="0" applyBorder="0" applyAlignment="0" applyProtection="0"/>
    <xf numFmtId="0" fontId="3" fillId="0" borderId="0"/>
    <xf numFmtId="0" fontId="3" fillId="0" borderId="0"/>
    <xf numFmtId="0" fontId="3" fillId="0" borderId="0"/>
    <xf numFmtId="0" fontId="3" fillId="0" borderId="0"/>
    <xf numFmtId="0" fontId="42" fillId="0" borderId="0"/>
    <xf numFmtId="0" fontId="83" fillId="0" borderId="0"/>
    <xf numFmtId="0" fontId="3" fillId="0" borderId="0"/>
    <xf numFmtId="0" fontId="3" fillId="0" borderId="0"/>
    <xf numFmtId="0" fontId="3" fillId="0" borderId="0"/>
    <xf numFmtId="0" fontId="3" fillId="0" borderId="0"/>
    <xf numFmtId="0" fontId="3" fillId="0" borderId="0"/>
    <xf numFmtId="0" fontId="3" fillId="0" borderId="0"/>
    <xf numFmtId="242" fontId="30" fillId="0" borderId="0" applyFont="0" applyFill="0" applyBorder="0" applyAlignment="0" applyProtection="0"/>
    <xf numFmtId="243" fontId="93" fillId="0" borderId="0" applyFont="0" applyFill="0" applyBorder="0" applyAlignment="0" applyProtection="0"/>
    <xf numFmtId="244" fontId="93" fillId="0" borderId="0" applyFont="0" applyFill="0" applyBorder="0" applyAlignment="0" applyProtection="0"/>
    <xf numFmtId="245" fontId="30" fillId="0" borderId="0" applyFont="0" applyFill="0" applyBorder="0" applyAlignment="0" applyProtection="0"/>
    <xf numFmtId="246" fontId="57" fillId="0" borderId="0"/>
    <xf numFmtId="0" fontId="43" fillId="0" borderId="0" applyNumberFormat="0" applyFill="0" applyBorder="0" applyAlignment="0" applyProtection="0"/>
    <xf numFmtId="0" fontId="49" fillId="0" borderId="0">
      <alignment vertical="top"/>
    </xf>
    <xf numFmtId="0" fontId="94" fillId="0" borderId="0"/>
    <xf numFmtId="0" fontId="95" fillId="0" borderId="0" applyFont="0" applyFill="0" applyBorder="0" applyAlignment="0" applyProtection="0"/>
    <xf numFmtId="0" fontId="95" fillId="0" borderId="0" applyFont="0" applyFill="0" applyBorder="0" applyAlignment="0" applyProtection="0"/>
    <xf numFmtId="178" fontId="9" fillId="0" borderId="1" applyFont="0" applyFill="0" applyBorder="0" applyAlignment="0" applyProtection="0"/>
    <xf numFmtId="0" fontId="96" fillId="0" borderId="0"/>
    <xf numFmtId="0" fontId="96" fillId="0" borderId="0"/>
    <xf numFmtId="0" fontId="96" fillId="0" borderId="0"/>
    <xf numFmtId="0" fontId="96" fillId="0" borderId="0"/>
    <xf numFmtId="0" fontId="97" fillId="0" borderId="0" applyNumberFormat="0" applyFill="0" applyBorder="0" applyAlignment="0" applyProtection="0"/>
    <xf numFmtId="0" fontId="98" fillId="0" borderId="0"/>
    <xf numFmtId="0" fontId="51" fillId="0" borderId="0"/>
    <xf numFmtId="247" fontId="3" fillId="0" borderId="0" applyFont="0" applyFill="0" applyBorder="0" applyAlignment="0" applyProtection="0"/>
    <xf numFmtId="248" fontId="3" fillId="0" borderId="0" applyFont="0" applyFill="0" applyBorder="0" applyAlignment="0" applyProtection="0"/>
    <xf numFmtId="249" fontId="3" fillId="0" borderId="0" applyFont="0" applyFill="0" applyBorder="0" applyAlignment="0" applyProtection="0"/>
    <xf numFmtId="250" fontId="3" fillId="0" borderId="0" applyFont="0" applyFill="0" applyBorder="0" applyAlignment="0" applyProtection="0"/>
    <xf numFmtId="0" fontId="99" fillId="0" borderId="0"/>
    <xf numFmtId="0" fontId="30" fillId="0" borderId="0"/>
    <xf numFmtId="251" fontId="100" fillId="0" borderId="30"/>
    <xf numFmtId="9" fontId="101" fillId="0" borderId="0" applyFont="0" applyFill="0" applyBorder="0" applyAlignment="0" applyProtection="0"/>
    <xf numFmtId="3" fontId="58" fillId="0" borderId="0"/>
    <xf numFmtId="252" fontId="58" fillId="0" borderId="0"/>
    <xf numFmtId="4" fontId="58" fillId="0" borderId="0"/>
    <xf numFmtId="253" fontId="13" fillId="0" borderId="0"/>
    <xf numFmtId="254" fontId="102" fillId="0" borderId="0" applyFont="0" applyFill="0" applyBorder="0" applyAlignment="0" applyProtection="0"/>
    <xf numFmtId="217" fontId="101" fillId="0" borderId="0" applyFont="0" applyFill="0" applyBorder="0" applyAlignment="0" applyProtection="0"/>
    <xf numFmtId="0" fontId="30" fillId="0" borderId="0"/>
    <xf numFmtId="2" fontId="30" fillId="0" borderId="0"/>
    <xf numFmtId="255" fontId="102" fillId="0" borderId="0" applyFont="0" applyFill="0" applyBorder="0" applyAlignment="0" applyProtection="0"/>
    <xf numFmtId="10" fontId="101" fillId="0" borderId="0" applyFont="0" applyFill="0" applyBorder="0" applyAlignment="0" applyProtection="0"/>
    <xf numFmtId="2" fontId="30" fillId="0" borderId="0"/>
    <xf numFmtId="0" fontId="30" fillId="0" borderId="0"/>
    <xf numFmtId="0" fontId="30" fillId="0" borderId="0"/>
    <xf numFmtId="256" fontId="58" fillId="0" borderId="0"/>
    <xf numFmtId="187" fontId="3" fillId="36" borderId="31" applyFont="0" applyFill="0" applyBorder="0">
      <alignment vertical="center"/>
    </xf>
    <xf numFmtId="0" fontId="103" fillId="0" borderId="17" applyNumberFormat="0" applyBorder="0" applyAlignment="0">
      <alignment horizontal="centerContinuous"/>
    </xf>
    <xf numFmtId="257" fontId="42" fillId="0" borderId="0"/>
    <xf numFmtId="3" fontId="52" fillId="0" borderId="0"/>
    <xf numFmtId="258" fontId="52" fillId="0" borderId="0" applyBorder="0"/>
    <xf numFmtId="209" fontId="21" fillId="0" borderId="0"/>
    <xf numFmtId="209" fontId="104" fillId="34" borderId="0"/>
    <xf numFmtId="209" fontId="104" fillId="37" borderId="0"/>
    <xf numFmtId="0" fontId="59" fillId="0" borderId="32" applyNumberFormat="0" applyFont="0" applyFill="0" applyBorder="0" applyAlignment="0"/>
    <xf numFmtId="2" fontId="42" fillId="0" borderId="0"/>
    <xf numFmtId="39" fontId="105" fillId="0" borderId="0" applyFont="0" applyFill="0" applyBorder="0" applyAlignment="0" applyProtection="0"/>
    <xf numFmtId="209" fontId="104" fillId="38" borderId="0"/>
    <xf numFmtId="209" fontId="104" fillId="39" borderId="0"/>
    <xf numFmtId="195" fontId="106" fillId="7" borderId="0" applyNumberFormat="0" applyBorder="0" applyAlignment="0" applyProtection="0"/>
    <xf numFmtId="195" fontId="106" fillId="8" borderId="0" applyNumberFormat="0" applyBorder="0" applyAlignment="0" applyProtection="0"/>
    <xf numFmtId="195" fontId="106" fillId="9" borderId="0" applyNumberFormat="0" applyBorder="0" applyAlignment="0" applyProtection="0"/>
    <xf numFmtId="195" fontId="106" fillId="10" borderId="0" applyNumberFormat="0" applyBorder="0" applyAlignment="0" applyProtection="0"/>
    <xf numFmtId="195" fontId="106" fillId="11" borderId="0" applyNumberFormat="0" applyBorder="0" applyAlignment="0" applyProtection="0"/>
    <xf numFmtId="195" fontId="106" fillId="12" borderId="0" applyNumberFormat="0" applyBorder="0" applyAlignment="0" applyProtection="0"/>
    <xf numFmtId="0" fontId="106" fillId="7" borderId="0" applyNumberFormat="0" applyBorder="0" applyAlignment="0" applyProtection="0"/>
    <xf numFmtId="0" fontId="106" fillId="7" borderId="0" applyNumberFormat="0" applyBorder="0" applyAlignment="0" applyProtection="0"/>
    <xf numFmtId="195" fontId="106" fillId="7" borderId="0" applyNumberFormat="0" applyBorder="0" applyAlignment="0" applyProtection="0"/>
    <xf numFmtId="0" fontId="106" fillId="7" borderId="0" applyNumberFormat="0" applyBorder="0" applyAlignment="0" applyProtection="0"/>
    <xf numFmtId="0" fontId="106" fillId="7" borderId="0" applyNumberFormat="0" applyBorder="0" applyAlignment="0" applyProtection="0"/>
    <xf numFmtId="0" fontId="106" fillId="7" borderId="0" applyNumberFormat="0" applyBorder="0" applyAlignment="0" applyProtection="0"/>
    <xf numFmtId="0" fontId="106" fillId="7" borderId="0" applyNumberFormat="0" applyBorder="0" applyAlignment="0" applyProtection="0"/>
    <xf numFmtId="0" fontId="106" fillId="7" borderId="0" applyNumberFormat="0" applyBorder="0" applyAlignment="0" applyProtection="0"/>
    <xf numFmtId="0" fontId="106" fillId="7" borderId="0" applyNumberFormat="0" applyBorder="0" applyAlignment="0" applyProtection="0"/>
    <xf numFmtId="0" fontId="106" fillId="7" borderId="0" applyNumberFormat="0" applyBorder="0" applyAlignment="0" applyProtection="0"/>
    <xf numFmtId="0" fontId="106" fillId="7" borderId="0" applyNumberFormat="0" applyBorder="0" applyAlignment="0" applyProtection="0"/>
    <xf numFmtId="0" fontId="106" fillId="7" borderId="0" applyNumberFormat="0" applyBorder="0" applyAlignment="0" applyProtection="0"/>
    <xf numFmtId="0" fontId="106" fillId="7" borderId="0" applyNumberFormat="0" applyBorder="0" applyAlignment="0" applyProtection="0"/>
    <xf numFmtId="0" fontId="106" fillId="7" borderId="0" applyNumberFormat="0" applyBorder="0" applyAlignment="0" applyProtection="0"/>
    <xf numFmtId="0" fontId="106" fillId="7" borderId="0" applyNumberFormat="0" applyBorder="0" applyAlignment="0" applyProtection="0"/>
    <xf numFmtId="0" fontId="106" fillId="7" borderId="0" applyNumberFormat="0" applyBorder="0" applyAlignment="0" applyProtection="0"/>
    <xf numFmtId="0" fontId="106" fillId="7" borderId="0" applyNumberFormat="0" applyBorder="0" applyAlignment="0" applyProtection="0"/>
    <xf numFmtId="0" fontId="106" fillId="7" borderId="0" applyNumberFormat="0" applyBorder="0" applyAlignment="0" applyProtection="0"/>
    <xf numFmtId="0" fontId="106" fillId="7" borderId="0" applyNumberFormat="0" applyBorder="0" applyAlignment="0" applyProtection="0"/>
    <xf numFmtId="0" fontId="106" fillId="7" borderId="0" applyNumberFormat="0" applyBorder="0" applyAlignment="0" applyProtection="0"/>
    <xf numFmtId="0" fontId="106" fillId="7" borderId="0" applyNumberFormat="0" applyBorder="0" applyAlignment="0" applyProtection="0"/>
    <xf numFmtId="0" fontId="106" fillId="7" borderId="0" applyNumberFormat="0" applyBorder="0" applyAlignment="0" applyProtection="0"/>
    <xf numFmtId="0" fontId="106" fillId="8" borderId="0" applyNumberFormat="0" applyBorder="0" applyAlignment="0" applyProtection="0"/>
    <xf numFmtId="0" fontId="106" fillId="8" borderId="0" applyNumberFormat="0" applyBorder="0" applyAlignment="0" applyProtection="0"/>
    <xf numFmtId="195" fontId="106" fillId="8" borderId="0" applyNumberFormat="0" applyBorder="0" applyAlignment="0" applyProtection="0"/>
    <xf numFmtId="0" fontId="106" fillId="8" borderId="0" applyNumberFormat="0" applyBorder="0" applyAlignment="0" applyProtection="0"/>
    <xf numFmtId="0" fontId="106" fillId="8" borderId="0" applyNumberFormat="0" applyBorder="0" applyAlignment="0" applyProtection="0"/>
    <xf numFmtId="0" fontId="106" fillId="8" borderId="0" applyNumberFormat="0" applyBorder="0" applyAlignment="0" applyProtection="0"/>
    <xf numFmtId="0" fontId="106" fillId="8" borderId="0" applyNumberFormat="0" applyBorder="0" applyAlignment="0" applyProtection="0"/>
    <xf numFmtId="0" fontId="106" fillId="8" borderId="0" applyNumberFormat="0" applyBorder="0" applyAlignment="0" applyProtection="0"/>
    <xf numFmtId="0" fontId="106" fillId="8" borderId="0" applyNumberFormat="0" applyBorder="0" applyAlignment="0" applyProtection="0"/>
    <xf numFmtId="0" fontId="106" fillId="8" borderId="0" applyNumberFormat="0" applyBorder="0" applyAlignment="0" applyProtection="0"/>
    <xf numFmtId="0" fontId="106" fillId="8" borderId="0" applyNumberFormat="0" applyBorder="0" applyAlignment="0" applyProtection="0"/>
    <xf numFmtId="0" fontId="106" fillId="8" borderId="0" applyNumberFormat="0" applyBorder="0" applyAlignment="0" applyProtection="0"/>
    <xf numFmtId="0" fontId="106" fillId="8" borderId="0" applyNumberFormat="0" applyBorder="0" applyAlignment="0" applyProtection="0"/>
    <xf numFmtId="0" fontId="106" fillId="8" borderId="0" applyNumberFormat="0" applyBorder="0" applyAlignment="0" applyProtection="0"/>
    <xf numFmtId="0" fontId="106" fillId="8" borderId="0" applyNumberFormat="0" applyBorder="0" applyAlignment="0" applyProtection="0"/>
    <xf numFmtId="0" fontId="106" fillId="8" borderId="0" applyNumberFormat="0" applyBorder="0" applyAlignment="0" applyProtection="0"/>
    <xf numFmtId="0" fontId="106" fillId="8" borderId="0" applyNumberFormat="0" applyBorder="0" applyAlignment="0" applyProtection="0"/>
    <xf numFmtId="0" fontId="106" fillId="8" borderId="0" applyNumberFormat="0" applyBorder="0" applyAlignment="0" applyProtection="0"/>
    <xf numFmtId="0" fontId="106" fillId="8" borderId="0" applyNumberFormat="0" applyBorder="0" applyAlignment="0" applyProtection="0"/>
    <xf numFmtId="0" fontId="106" fillId="8" borderId="0" applyNumberFormat="0" applyBorder="0" applyAlignment="0" applyProtection="0"/>
    <xf numFmtId="0" fontId="106" fillId="8" borderId="0" applyNumberFormat="0" applyBorder="0" applyAlignment="0" applyProtection="0"/>
    <xf numFmtId="0" fontId="106" fillId="8" borderId="0" applyNumberFormat="0" applyBorder="0" applyAlignment="0" applyProtection="0"/>
    <xf numFmtId="0" fontId="106" fillId="9" borderId="0" applyNumberFormat="0" applyBorder="0" applyAlignment="0" applyProtection="0"/>
    <xf numFmtId="0" fontId="106" fillId="9" borderId="0" applyNumberFormat="0" applyBorder="0" applyAlignment="0" applyProtection="0"/>
    <xf numFmtId="195" fontId="106" fillId="9" borderId="0" applyNumberFormat="0" applyBorder="0" applyAlignment="0" applyProtection="0"/>
    <xf numFmtId="0" fontId="106" fillId="9" borderId="0" applyNumberFormat="0" applyBorder="0" applyAlignment="0" applyProtection="0"/>
    <xf numFmtId="0" fontId="106" fillId="9" borderId="0" applyNumberFormat="0" applyBorder="0" applyAlignment="0" applyProtection="0"/>
    <xf numFmtId="0" fontId="106" fillId="9" borderId="0" applyNumberFormat="0" applyBorder="0" applyAlignment="0" applyProtection="0"/>
    <xf numFmtId="0" fontId="106" fillId="9" borderId="0" applyNumberFormat="0" applyBorder="0" applyAlignment="0" applyProtection="0"/>
    <xf numFmtId="0" fontId="106" fillId="9" borderId="0" applyNumberFormat="0" applyBorder="0" applyAlignment="0" applyProtection="0"/>
    <xf numFmtId="0" fontId="106" fillId="9" borderId="0" applyNumberFormat="0" applyBorder="0" applyAlignment="0" applyProtection="0"/>
    <xf numFmtId="0" fontId="106" fillId="9" borderId="0" applyNumberFormat="0" applyBorder="0" applyAlignment="0" applyProtection="0"/>
    <xf numFmtId="0" fontId="106" fillId="9" borderId="0" applyNumberFormat="0" applyBorder="0" applyAlignment="0" applyProtection="0"/>
    <xf numFmtId="0" fontId="106" fillId="9" borderId="0" applyNumberFormat="0" applyBorder="0" applyAlignment="0" applyProtection="0"/>
    <xf numFmtId="0" fontId="106" fillId="9" borderId="0" applyNumberFormat="0" applyBorder="0" applyAlignment="0" applyProtection="0"/>
    <xf numFmtId="0" fontId="106" fillId="9" borderId="0" applyNumberFormat="0" applyBorder="0" applyAlignment="0" applyProtection="0"/>
    <xf numFmtId="0" fontId="106" fillId="9" borderId="0" applyNumberFormat="0" applyBorder="0" applyAlignment="0" applyProtection="0"/>
    <xf numFmtId="0" fontId="106" fillId="9" borderId="0" applyNumberFormat="0" applyBorder="0" applyAlignment="0" applyProtection="0"/>
    <xf numFmtId="0" fontId="106" fillId="9" borderId="0" applyNumberFormat="0" applyBorder="0" applyAlignment="0" applyProtection="0"/>
    <xf numFmtId="0" fontId="106" fillId="9" borderId="0" applyNumberFormat="0" applyBorder="0" applyAlignment="0" applyProtection="0"/>
    <xf numFmtId="0" fontId="106" fillId="9" borderId="0" applyNumberFormat="0" applyBorder="0" applyAlignment="0" applyProtection="0"/>
    <xf numFmtId="0" fontId="106" fillId="9" borderId="0" applyNumberFormat="0" applyBorder="0" applyAlignment="0" applyProtection="0"/>
    <xf numFmtId="0" fontId="106" fillId="9" borderId="0" applyNumberFormat="0" applyBorder="0" applyAlignment="0" applyProtection="0"/>
    <xf numFmtId="0" fontId="106" fillId="9" borderId="0" applyNumberFormat="0" applyBorder="0" applyAlignment="0" applyProtection="0"/>
    <xf numFmtId="0" fontId="106" fillId="10" borderId="0" applyNumberFormat="0" applyBorder="0" applyAlignment="0" applyProtection="0"/>
    <xf numFmtId="0" fontId="106" fillId="10" borderId="0" applyNumberFormat="0" applyBorder="0" applyAlignment="0" applyProtection="0"/>
    <xf numFmtId="195" fontId="106" fillId="10" borderId="0" applyNumberFormat="0" applyBorder="0" applyAlignment="0" applyProtection="0"/>
    <xf numFmtId="0" fontId="106" fillId="10" borderId="0" applyNumberFormat="0" applyBorder="0" applyAlignment="0" applyProtection="0"/>
    <xf numFmtId="0" fontId="106" fillId="10" borderId="0" applyNumberFormat="0" applyBorder="0" applyAlignment="0" applyProtection="0"/>
    <xf numFmtId="0" fontId="106" fillId="10" borderId="0" applyNumberFormat="0" applyBorder="0" applyAlignment="0" applyProtection="0"/>
    <xf numFmtId="0" fontId="106" fillId="10" borderId="0" applyNumberFormat="0" applyBorder="0" applyAlignment="0" applyProtection="0"/>
    <xf numFmtId="0" fontId="106" fillId="10" borderId="0" applyNumberFormat="0" applyBorder="0" applyAlignment="0" applyProtection="0"/>
    <xf numFmtId="0" fontId="106" fillId="10" borderId="0" applyNumberFormat="0" applyBorder="0" applyAlignment="0" applyProtection="0"/>
    <xf numFmtId="0" fontId="106" fillId="10" borderId="0" applyNumberFormat="0" applyBorder="0" applyAlignment="0" applyProtection="0"/>
    <xf numFmtId="0" fontId="106" fillId="10" borderId="0" applyNumberFormat="0" applyBorder="0" applyAlignment="0" applyProtection="0"/>
    <xf numFmtId="0" fontId="106" fillId="10" borderId="0" applyNumberFormat="0" applyBorder="0" applyAlignment="0" applyProtection="0"/>
    <xf numFmtId="0" fontId="106" fillId="10" borderId="0" applyNumberFormat="0" applyBorder="0" applyAlignment="0" applyProtection="0"/>
    <xf numFmtId="0" fontId="106" fillId="10" borderId="0" applyNumberFormat="0" applyBorder="0" applyAlignment="0" applyProtection="0"/>
    <xf numFmtId="0" fontId="106" fillId="10" borderId="0" applyNumberFormat="0" applyBorder="0" applyAlignment="0" applyProtection="0"/>
    <xf numFmtId="0" fontId="106" fillId="10" borderId="0" applyNumberFormat="0" applyBorder="0" applyAlignment="0" applyProtection="0"/>
    <xf numFmtId="0" fontId="106" fillId="10" borderId="0" applyNumberFormat="0" applyBorder="0" applyAlignment="0" applyProtection="0"/>
    <xf numFmtId="0" fontId="106" fillId="10" borderId="0" applyNumberFormat="0" applyBorder="0" applyAlignment="0" applyProtection="0"/>
    <xf numFmtId="0" fontId="106" fillId="10" borderId="0" applyNumberFormat="0" applyBorder="0" applyAlignment="0" applyProtection="0"/>
    <xf numFmtId="0" fontId="106" fillId="10" borderId="0" applyNumberFormat="0" applyBorder="0" applyAlignment="0" applyProtection="0"/>
    <xf numFmtId="0" fontId="106" fillId="10" borderId="0" applyNumberFormat="0" applyBorder="0" applyAlignment="0" applyProtection="0"/>
    <xf numFmtId="0" fontId="106" fillId="10" borderId="0" applyNumberFormat="0" applyBorder="0" applyAlignment="0" applyProtection="0"/>
    <xf numFmtId="0" fontId="106" fillId="11" borderId="0" applyNumberFormat="0" applyBorder="0" applyAlignment="0" applyProtection="0"/>
    <xf numFmtId="0" fontId="106" fillId="11" borderId="0" applyNumberFormat="0" applyBorder="0" applyAlignment="0" applyProtection="0"/>
    <xf numFmtId="195" fontId="106" fillId="11" borderId="0" applyNumberFormat="0" applyBorder="0" applyAlignment="0" applyProtection="0"/>
    <xf numFmtId="0" fontId="106" fillId="11" borderId="0" applyNumberFormat="0" applyBorder="0" applyAlignment="0" applyProtection="0"/>
    <xf numFmtId="0" fontId="106" fillId="11" borderId="0" applyNumberFormat="0" applyBorder="0" applyAlignment="0" applyProtection="0"/>
    <xf numFmtId="0" fontId="106" fillId="11" borderId="0" applyNumberFormat="0" applyBorder="0" applyAlignment="0" applyProtection="0"/>
    <xf numFmtId="0" fontId="106" fillId="11" borderId="0" applyNumberFormat="0" applyBorder="0" applyAlignment="0" applyProtection="0"/>
    <xf numFmtId="0" fontId="106" fillId="11" borderId="0" applyNumberFormat="0" applyBorder="0" applyAlignment="0" applyProtection="0"/>
    <xf numFmtId="0" fontId="106" fillId="11" borderId="0" applyNumberFormat="0" applyBorder="0" applyAlignment="0" applyProtection="0"/>
    <xf numFmtId="0" fontId="106" fillId="11" borderId="0" applyNumberFormat="0" applyBorder="0" applyAlignment="0" applyProtection="0"/>
    <xf numFmtId="0" fontId="106" fillId="11" borderId="0" applyNumberFormat="0" applyBorder="0" applyAlignment="0" applyProtection="0"/>
    <xf numFmtId="0" fontId="106" fillId="11" borderId="0" applyNumberFormat="0" applyBorder="0" applyAlignment="0" applyProtection="0"/>
    <xf numFmtId="0" fontId="106" fillId="11" borderId="0" applyNumberFormat="0" applyBorder="0" applyAlignment="0" applyProtection="0"/>
    <xf numFmtId="0" fontId="106" fillId="11" borderId="0" applyNumberFormat="0" applyBorder="0" applyAlignment="0" applyProtection="0"/>
    <xf numFmtId="0" fontId="106" fillId="11" borderId="0" applyNumberFormat="0" applyBorder="0" applyAlignment="0" applyProtection="0"/>
    <xf numFmtId="0" fontId="106" fillId="11" borderId="0" applyNumberFormat="0" applyBorder="0" applyAlignment="0" applyProtection="0"/>
    <xf numFmtId="0" fontId="106" fillId="11" borderId="0" applyNumberFormat="0" applyBorder="0" applyAlignment="0" applyProtection="0"/>
    <xf numFmtId="0" fontId="106" fillId="11" borderId="0" applyNumberFormat="0" applyBorder="0" applyAlignment="0" applyProtection="0"/>
    <xf numFmtId="0" fontId="106" fillId="11" borderId="0" applyNumberFormat="0" applyBorder="0" applyAlignment="0" applyProtection="0"/>
    <xf numFmtId="0" fontId="106" fillId="11" borderId="0" applyNumberFormat="0" applyBorder="0" applyAlignment="0" applyProtection="0"/>
    <xf numFmtId="0" fontId="106" fillId="11" borderId="0" applyNumberFormat="0" applyBorder="0" applyAlignment="0" applyProtection="0"/>
    <xf numFmtId="0" fontId="106" fillId="11" borderId="0" applyNumberFormat="0" applyBorder="0" applyAlignment="0" applyProtection="0"/>
    <xf numFmtId="0" fontId="106" fillId="12" borderId="0" applyNumberFormat="0" applyBorder="0" applyAlignment="0" applyProtection="0"/>
    <xf numFmtId="0" fontId="106" fillId="12" borderId="0" applyNumberFormat="0" applyBorder="0" applyAlignment="0" applyProtection="0"/>
    <xf numFmtId="195" fontId="106" fillId="12" borderId="0" applyNumberFormat="0" applyBorder="0" applyAlignment="0" applyProtection="0"/>
    <xf numFmtId="0" fontId="106" fillId="12" borderId="0" applyNumberFormat="0" applyBorder="0" applyAlignment="0" applyProtection="0"/>
    <xf numFmtId="0" fontId="106" fillId="12" borderId="0" applyNumberFormat="0" applyBorder="0" applyAlignment="0" applyProtection="0"/>
    <xf numFmtId="0" fontId="106" fillId="12" borderId="0" applyNumberFormat="0" applyBorder="0" applyAlignment="0" applyProtection="0"/>
    <xf numFmtId="0" fontId="106" fillId="12" borderId="0" applyNumberFormat="0" applyBorder="0" applyAlignment="0" applyProtection="0"/>
    <xf numFmtId="0" fontId="106" fillId="12" borderId="0" applyNumberFormat="0" applyBorder="0" applyAlignment="0" applyProtection="0"/>
    <xf numFmtId="0" fontId="106" fillId="12" borderId="0" applyNumberFormat="0" applyBorder="0" applyAlignment="0" applyProtection="0"/>
    <xf numFmtId="0" fontId="106" fillId="12" borderId="0" applyNumberFormat="0" applyBorder="0" applyAlignment="0" applyProtection="0"/>
    <xf numFmtId="0" fontId="106" fillId="12" borderId="0" applyNumberFormat="0" applyBorder="0" applyAlignment="0" applyProtection="0"/>
    <xf numFmtId="0" fontId="106" fillId="12" borderId="0" applyNumberFormat="0" applyBorder="0" applyAlignment="0" applyProtection="0"/>
    <xf numFmtId="0" fontId="106" fillId="12" borderId="0" applyNumberFormat="0" applyBorder="0" applyAlignment="0" applyProtection="0"/>
    <xf numFmtId="0" fontId="106" fillId="12" borderId="0" applyNumberFormat="0" applyBorder="0" applyAlignment="0" applyProtection="0"/>
    <xf numFmtId="0" fontId="106" fillId="12" borderId="0" applyNumberFormat="0" applyBorder="0" applyAlignment="0" applyProtection="0"/>
    <xf numFmtId="0" fontId="106" fillId="12" borderId="0" applyNumberFormat="0" applyBorder="0" applyAlignment="0" applyProtection="0"/>
    <xf numFmtId="0" fontId="106" fillId="12" borderId="0" applyNumberFormat="0" applyBorder="0" applyAlignment="0" applyProtection="0"/>
    <xf numFmtId="0" fontId="106" fillId="12" borderId="0" applyNumberFormat="0" applyBorder="0" applyAlignment="0" applyProtection="0"/>
    <xf numFmtId="0" fontId="106" fillId="12" borderId="0" applyNumberFormat="0" applyBorder="0" applyAlignment="0" applyProtection="0"/>
    <xf numFmtId="0" fontId="106" fillId="12" borderId="0" applyNumberFormat="0" applyBorder="0" applyAlignment="0" applyProtection="0"/>
    <xf numFmtId="0" fontId="106" fillId="12" borderId="0" applyNumberFormat="0" applyBorder="0" applyAlignment="0" applyProtection="0"/>
    <xf numFmtId="0" fontId="106" fillId="12" borderId="0" applyNumberFormat="0" applyBorder="0" applyAlignment="0" applyProtection="0"/>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29"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29" borderId="0" applyNumberFormat="0" applyBorder="0" applyAlignment="0" applyProtection="0">
      <alignment vertical="center"/>
    </xf>
    <xf numFmtId="259" fontId="105" fillId="0" borderId="0" applyFont="0" applyFill="0" applyBorder="0" applyAlignment="0" applyProtection="0"/>
    <xf numFmtId="209" fontId="104" fillId="27" borderId="0"/>
    <xf numFmtId="209" fontId="104" fillId="40" borderId="0"/>
    <xf numFmtId="260" fontId="104" fillId="34" borderId="0"/>
    <xf numFmtId="260" fontId="104" fillId="37" borderId="0"/>
    <xf numFmtId="195" fontId="106" fillId="13" borderId="0" applyNumberFormat="0" applyBorder="0" applyAlignment="0" applyProtection="0"/>
    <xf numFmtId="195" fontId="106" fillId="14" borderId="0" applyNumberFormat="0" applyBorder="0" applyAlignment="0" applyProtection="0"/>
    <xf numFmtId="195" fontId="106" fillId="15" borderId="0" applyNumberFormat="0" applyBorder="0" applyAlignment="0" applyProtection="0"/>
    <xf numFmtId="195" fontId="106" fillId="10" borderId="0" applyNumberFormat="0" applyBorder="0" applyAlignment="0" applyProtection="0"/>
    <xf numFmtId="195" fontId="106" fillId="13" borderId="0" applyNumberFormat="0" applyBorder="0" applyAlignment="0" applyProtection="0"/>
    <xf numFmtId="195" fontId="106" fillId="16" borderId="0" applyNumberFormat="0" applyBorder="0" applyAlignment="0" applyProtection="0"/>
    <xf numFmtId="0" fontId="106" fillId="13" borderId="0" applyNumberFormat="0" applyBorder="0" applyAlignment="0" applyProtection="0"/>
    <xf numFmtId="0" fontId="106" fillId="13" borderId="0" applyNumberFormat="0" applyBorder="0" applyAlignment="0" applyProtection="0"/>
    <xf numFmtId="195" fontId="106" fillId="13" borderId="0" applyNumberFormat="0" applyBorder="0" applyAlignment="0" applyProtection="0"/>
    <xf numFmtId="0" fontId="106" fillId="13" borderId="0" applyNumberFormat="0" applyBorder="0" applyAlignment="0" applyProtection="0"/>
    <xf numFmtId="0" fontId="106" fillId="13" borderId="0" applyNumberFormat="0" applyBorder="0" applyAlignment="0" applyProtection="0"/>
    <xf numFmtId="0" fontId="106" fillId="13" borderId="0" applyNumberFormat="0" applyBorder="0" applyAlignment="0" applyProtection="0"/>
    <xf numFmtId="0" fontId="106" fillId="13" borderId="0" applyNumberFormat="0" applyBorder="0" applyAlignment="0" applyProtection="0"/>
    <xf numFmtId="0" fontId="106" fillId="13" borderId="0" applyNumberFormat="0" applyBorder="0" applyAlignment="0" applyProtection="0"/>
    <xf numFmtId="0" fontId="106" fillId="13" borderId="0" applyNumberFormat="0" applyBorder="0" applyAlignment="0" applyProtection="0"/>
    <xf numFmtId="0" fontId="106" fillId="13" borderId="0" applyNumberFormat="0" applyBorder="0" applyAlignment="0" applyProtection="0"/>
    <xf numFmtId="0" fontId="106" fillId="13" borderId="0" applyNumberFormat="0" applyBorder="0" applyAlignment="0" applyProtection="0"/>
    <xf numFmtId="0" fontId="106" fillId="13" borderId="0" applyNumberFormat="0" applyBorder="0" applyAlignment="0" applyProtection="0"/>
    <xf numFmtId="0" fontId="106" fillId="13" borderId="0" applyNumberFormat="0" applyBorder="0" applyAlignment="0" applyProtection="0"/>
    <xf numFmtId="0" fontId="106" fillId="13" borderId="0" applyNumberFormat="0" applyBorder="0" applyAlignment="0" applyProtection="0"/>
    <xf numFmtId="0" fontId="106" fillId="13" borderId="0" applyNumberFormat="0" applyBorder="0" applyAlignment="0" applyProtection="0"/>
    <xf numFmtId="0" fontId="106" fillId="13" borderId="0" applyNumberFormat="0" applyBorder="0" applyAlignment="0" applyProtection="0"/>
    <xf numFmtId="0" fontId="106" fillId="13" borderId="0" applyNumberFormat="0" applyBorder="0" applyAlignment="0" applyProtection="0"/>
    <xf numFmtId="0" fontId="106" fillId="13" borderId="0" applyNumberFormat="0" applyBorder="0" applyAlignment="0" applyProtection="0"/>
    <xf numFmtId="0" fontId="106" fillId="13" borderId="0" applyNumberFormat="0" applyBorder="0" applyAlignment="0" applyProtection="0"/>
    <xf numFmtId="0" fontId="106" fillId="13" borderId="0" applyNumberFormat="0" applyBorder="0" applyAlignment="0" applyProtection="0"/>
    <xf numFmtId="0" fontId="106" fillId="13" borderId="0" applyNumberFormat="0" applyBorder="0" applyAlignment="0" applyProtection="0"/>
    <xf numFmtId="0" fontId="106" fillId="13" borderId="0" applyNumberFormat="0" applyBorder="0" applyAlignment="0" applyProtection="0"/>
    <xf numFmtId="0" fontId="106" fillId="14" borderId="0" applyNumberFormat="0" applyBorder="0" applyAlignment="0" applyProtection="0"/>
    <xf numFmtId="0" fontId="106" fillId="14" borderId="0" applyNumberFormat="0" applyBorder="0" applyAlignment="0" applyProtection="0"/>
    <xf numFmtId="195" fontId="106" fillId="14" borderId="0" applyNumberFormat="0" applyBorder="0" applyAlignment="0" applyProtection="0"/>
    <xf numFmtId="0" fontId="106" fillId="14" borderId="0" applyNumberFormat="0" applyBorder="0" applyAlignment="0" applyProtection="0"/>
    <xf numFmtId="0" fontId="106" fillId="14" borderId="0" applyNumberFormat="0" applyBorder="0" applyAlignment="0" applyProtection="0"/>
    <xf numFmtId="0" fontId="106" fillId="14" borderId="0" applyNumberFormat="0" applyBorder="0" applyAlignment="0" applyProtection="0"/>
    <xf numFmtId="0" fontId="106" fillId="14" borderId="0" applyNumberFormat="0" applyBorder="0" applyAlignment="0" applyProtection="0"/>
    <xf numFmtId="0" fontId="106" fillId="14" borderId="0" applyNumberFormat="0" applyBorder="0" applyAlignment="0" applyProtection="0"/>
    <xf numFmtId="0" fontId="106" fillId="14" borderId="0" applyNumberFormat="0" applyBorder="0" applyAlignment="0" applyProtection="0"/>
    <xf numFmtId="0" fontId="106" fillId="14" borderId="0" applyNumberFormat="0" applyBorder="0" applyAlignment="0" applyProtection="0"/>
    <xf numFmtId="0" fontId="106" fillId="14" borderId="0" applyNumberFormat="0" applyBorder="0" applyAlignment="0" applyProtection="0"/>
    <xf numFmtId="0" fontId="106" fillId="14" borderId="0" applyNumberFormat="0" applyBorder="0" applyAlignment="0" applyProtection="0"/>
    <xf numFmtId="0" fontId="106" fillId="14" borderId="0" applyNumberFormat="0" applyBorder="0" applyAlignment="0" applyProtection="0"/>
    <xf numFmtId="0" fontId="106" fillId="14" borderId="0" applyNumberFormat="0" applyBorder="0" applyAlignment="0" applyProtection="0"/>
    <xf numFmtId="0" fontId="106" fillId="14" borderId="0" applyNumberFormat="0" applyBorder="0" applyAlignment="0" applyProtection="0"/>
    <xf numFmtId="0" fontId="106" fillId="14" borderId="0" applyNumberFormat="0" applyBorder="0" applyAlignment="0" applyProtection="0"/>
    <xf numFmtId="0" fontId="106" fillId="14" borderId="0" applyNumberFormat="0" applyBorder="0" applyAlignment="0" applyProtection="0"/>
    <xf numFmtId="0" fontId="106" fillId="14" borderId="0" applyNumberFormat="0" applyBorder="0" applyAlignment="0" applyProtection="0"/>
    <xf numFmtId="0" fontId="106" fillId="14" borderId="0" applyNumberFormat="0" applyBorder="0" applyAlignment="0" applyProtection="0"/>
    <xf numFmtId="0" fontId="106" fillId="14" borderId="0" applyNumberFormat="0" applyBorder="0" applyAlignment="0" applyProtection="0"/>
    <xf numFmtId="0" fontId="106" fillId="14" borderId="0" applyNumberFormat="0" applyBorder="0" applyAlignment="0" applyProtection="0"/>
    <xf numFmtId="0" fontId="106" fillId="14" borderId="0" applyNumberFormat="0" applyBorder="0" applyAlignment="0" applyProtection="0"/>
    <xf numFmtId="0" fontId="106" fillId="15" borderId="0" applyNumberFormat="0" applyBorder="0" applyAlignment="0" applyProtection="0"/>
    <xf numFmtId="0" fontId="106" fillId="15" borderId="0" applyNumberFormat="0" applyBorder="0" applyAlignment="0" applyProtection="0"/>
    <xf numFmtId="195" fontId="106" fillId="15" borderId="0" applyNumberFormat="0" applyBorder="0" applyAlignment="0" applyProtection="0"/>
    <xf numFmtId="0" fontId="106" fillId="15" borderId="0" applyNumberFormat="0" applyBorder="0" applyAlignment="0" applyProtection="0"/>
    <xf numFmtId="0" fontId="106" fillId="15" borderId="0" applyNumberFormat="0" applyBorder="0" applyAlignment="0" applyProtection="0"/>
    <xf numFmtId="0" fontId="106" fillId="15" borderId="0" applyNumberFormat="0" applyBorder="0" applyAlignment="0" applyProtection="0"/>
    <xf numFmtId="0" fontId="106" fillId="15" borderId="0" applyNumberFormat="0" applyBorder="0" applyAlignment="0" applyProtection="0"/>
    <xf numFmtId="0" fontId="106" fillId="15" borderId="0" applyNumberFormat="0" applyBorder="0" applyAlignment="0" applyProtection="0"/>
    <xf numFmtId="0" fontId="106" fillId="15" borderId="0" applyNumberFormat="0" applyBorder="0" applyAlignment="0" applyProtection="0"/>
    <xf numFmtId="0" fontId="106" fillId="15" borderId="0" applyNumberFormat="0" applyBorder="0" applyAlignment="0" applyProtection="0"/>
    <xf numFmtId="0" fontId="106" fillId="15" borderId="0" applyNumberFormat="0" applyBorder="0" applyAlignment="0" applyProtection="0"/>
    <xf numFmtId="0" fontId="106" fillId="15" borderId="0" applyNumberFormat="0" applyBorder="0" applyAlignment="0" applyProtection="0"/>
    <xf numFmtId="0" fontId="106" fillId="15" borderId="0" applyNumberFormat="0" applyBorder="0" applyAlignment="0" applyProtection="0"/>
    <xf numFmtId="0" fontId="106" fillId="15" borderId="0" applyNumberFormat="0" applyBorder="0" applyAlignment="0" applyProtection="0"/>
    <xf numFmtId="0" fontId="106" fillId="15" borderId="0" applyNumberFormat="0" applyBorder="0" applyAlignment="0" applyProtection="0"/>
    <xf numFmtId="0" fontId="106" fillId="15" borderId="0" applyNumberFormat="0" applyBorder="0" applyAlignment="0" applyProtection="0"/>
    <xf numFmtId="0" fontId="106" fillId="15" borderId="0" applyNumberFormat="0" applyBorder="0" applyAlignment="0" applyProtection="0"/>
    <xf numFmtId="0" fontId="106" fillId="15" borderId="0" applyNumberFormat="0" applyBorder="0" applyAlignment="0" applyProtection="0"/>
    <xf numFmtId="0" fontId="106" fillId="15" borderId="0" applyNumberFormat="0" applyBorder="0" applyAlignment="0" applyProtection="0"/>
    <xf numFmtId="0" fontId="106" fillId="15" borderId="0" applyNumberFormat="0" applyBorder="0" applyAlignment="0" applyProtection="0"/>
    <xf numFmtId="0" fontId="106" fillId="15" borderId="0" applyNumberFormat="0" applyBorder="0" applyAlignment="0" applyProtection="0"/>
    <xf numFmtId="0" fontId="106" fillId="15" borderId="0" applyNumberFormat="0" applyBorder="0" applyAlignment="0" applyProtection="0"/>
    <xf numFmtId="0" fontId="106" fillId="10" borderId="0" applyNumberFormat="0" applyBorder="0" applyAlignment="0" applyProtection="0"/>
    <xf numFmtId="0" fontId="106" fillId="10" borderId="0" applyNumberFormat="0" applyBorder="0" applyAlignment="0" applyProtection="0"/>
    <xf numFmtId="195" fontId="106" fillId="10" borderId="0" applyNumberFormat="0" applyBorder="0" applyAlignment="0" applyProtection="0"/>
    <xf numFmtId="0" fontId="106" fillId="10" borderId="0" applyNumberFormat="0" applyBorder="0" applyAlignment="0" applyProtection="0"/>
    <xf numFmtId="0" fontId="106" fillId="10" borderId="0" applyNumberFormat="0" applyBorder="0" applyAlignment="0" applyProtection="0"/>
    <xf numFmtId="0" fontId="106" fillId="10" borderId="0" applyNumberFormat="0" applyBorder="0" applyAlignment="0" applyProtection="0"/>
    <xf numFmtId="0" fontId="106" fillId="10" borderId="0" applyNumberFormat="0" applyBorder="0" applyAlignment="0" applyProtection="0"/>
    <xf numFmtId="0" fontId="106" fillId="10" borderId="0" applyNumberFormat="0" applyBorder="0" applyAlignment="0" applyProtection="0"/>
    <xf numFmtId="0" fontId="106" fillId="10" borderId="0" applyNumberFormat="0" applyBorder="0" applyAlignment="0" applyProtection="0"/>
    <xf numFmtId="0" fontId="106" fillId="10" borderId="0" applyNumberFormat="0" applyBorder="0" applyAlignment="0" applyProtection="0"/>
    <xf numFmtId="0" fontId="106" fillId="10" borderId="0" applyNumberFormat="0" applyBorder="0" applyAlignment="0" applyProtection="0"/>
    <xf numFmtId="0" fontId="106" fillId="10" borderId="0" applyNumberFormat="0" applyBorder="0" applyAlignment="0" applyProtection="0"/>
    <xf numFmtId="0" fontId="106" fillId="10" borderId="0" applyNumberFormat="0" applyBorder="0" applyAlignment="0" applyProtection="0"/>
    <xf numFmtId="0" fontId="106" fillId="10" borderId="0" applyNumberFormat="0" applyBorder="0" applyAlignment="0" applyProtection="0"/>
    <xf numFmtId="0" fontId="106" fillId="10" borderId="0" applyNumberFormat="0" applyBorder="0" applyAlignment="0" applyProtection="0"/>
    <xf numFmtId="0" fontId="106" fillId="10" borderId="0" applyNumberFormat="0" applyBorder="0" applyAlignment="0" applyProtection="0"/>
    <xf numFmtId="0" fontId="106" fillId="10" borderId="0" applyNumberFormat="0" applyBorder="0" applyAlignment="0" applyProtection="0"/>
    <xf numFmtId="0" fontId="106" fillId="10" borderId="0" applyNumberFormat="0" applyBorder="0" applyAlignment="0" applyProtection="0"/>
    <xf numFmtId="0" fontId="106" fillId="10" borderId="0" applyNumberFormat="0" applyBorder="0" applyAlignment="0" applyProtection="0"/>
    <xf numFmtId="0" fontId="106" fillId="10" borderId="0" applyNumberFormat="0" applyBorder="0" applyAlignment="0" applyProtection="0"/>
    <xf numFmtId="0" fontId="106" fillId="10" borderId="0" applyNumberFormat="0" applyBorder="0" applyAlignment="0" applyProtection="0"/>
    <xf numFmtId="0" fontId="106" fillId="10" borderId="0" applyNumberFormat="0" applyBorder="0" applyAlignment="0" applyProtection="0"/>
    <xf numFmtId="0" fontId="106" fillId="13" borderId="0" applyNumberFormat="0" applyBorder="0" applyAlignment="0" applyProtection="0"/>
    <xf numFmtId="0" fontId="106" fillId="13" borderId="0" applyNumberFormat="0" applyBorder="0" applyAlignment="0" applyProtection="0"/>
    <xf numFmtId="195" fontId="106" fillId="13" borderId="0" applyNumberFormat="0" applyBorder="0" applyAlignment="0" applyProtection="0"/>
    <xf numFmtId="0" fontId="106" fillId="13" borderId="0" applyNumberFormat="0" applyBorder="0" applyAlignment="0" applyProtection="0"/>
    <xf numFmtId="0" fontId="106" fillId="13" borderId="0" applyNumberFormat="0" applyBorder="0" applyAlignment="0" applyProtection="0"/>
    <xf numFmtId="0" fontId="106" fillId="13" borderId="0" applyNumberFormat="0" applyBorder="0" applyAlignment="0" applyProtection="0"/>
    <xf numFmtId="0" fontId="106" fillId="13" borderId="0" applyNumberFormat="0" applyBorder="0" applyAlignment="0" applyProtection="0"/>
    <xf numFmtId="0" fontId="106" fillId="13" borderId="0" applyNumberFormat="0" applyBorder="0" applyAlignment="0" applyProtection="0"/>
    <xf numFmtId="0" fontId="106" fillId="13" borderId="0" applyNumberFormat="0" applyBorder="0" applyAlignment="0" applyProtection="0"/>
    <xf numFmtId="0" fontId="106" fillId="13" borderId="0" applyNumberFormat="0" applyBorder="0" applyAlignment="0" applyProtection="0"/>
    <xf numFmtId="0" fontId="106" fillId="13" borderId="0" applyNumberFormat="0" applyBorder="0" applyAlignment="0" applyProtection="0"/>
    <xf numFmtId="0" fontId="106" fillId="13" borderId="0" applyNumberFormat="0" applyBorder="0" applyAlignment="0" applyProtection="0"/>
    <xf numFmtId="0" fontId="106" fillId="13" borderId="0" applyNumberFormat="0" applyBorder="0" applyAlignment="0" applyProtection="0"/>
    <xf numFmtId="0" fontId="106" fillId="13" borderId="0" applyNumberFormat="0" applyBorder="0" applyAlignment="0" applyProtection="0"/>
    <xf numFmtId="0" fontId="106" fillId="13" borderId="0" applyNumberFormat="0" applyBorder="0" applyAlignment="0" applyProtection="0"/>
    <xf numFmtId="0" fontId="106" fillId="13" borderId="0" applyNumberFormat="0" applyBorder="0" applyAlignment="0" applyProtection="0"/>
    <xf numFmtId="0" fontId="106" fillId="13" borderId="0" applyNumberFormat="0" applyBorder="0" applyAlignment="0" applyProtection="0"/>
    <xf numFmtId="0" fontId="106" fillId="13" borderId="0" applyNumberFormat="0" applyBorder="0" applyAlignment="0" applyProtection="0"/>
    <xf numFmtId="0" fontId="106" fillId="13" borderId="0" applyNumberFormat="0" applyBorder="0" applyAlignment="0" applyProtection="0"/>
    <xf numFmtId="0" fontId="106" fillId="13" borderId="0" applyNumberFormat="0" applyBorder="0" applyAlignment="0" applyProtection="0"/>
    <xf numFmtId="0" fontId="106" fillId="13" borderId="0" applyNumberFormat="0" applyBorder="0" applyAlignment="0" applyProtection="0"/>
    <xf numFmtId="0" fontId="106" fillId="13" borderId="0" applyNumberFormat="0" applyBorder="0" applyAlignment="0" applyProtection="0"/>
    <xf numFmtId="0" fontId="106" fillId="16" borderId="0" applyNumberFormat="0" applyBorder="0" applyAlignment="0" applyProtection="0"/>
    <xf numFmtId="0" fontId="106" fillId="16" borderId="0" applyNumberFormat="0" applyBorder="0" applyAlignment="0" applyProtection="0"/>
    <xf numFmtId="195" fontId="106" fillId="16" borderId="0" applyNumberFormat="0" applyBorder="0" applyAlignment="0" applyProtection="0"/>
    <xf numFmtId="0" fontId="106" fillId="16" borderId="0" applyNumberFormat="0" applyBorder="0" applyAlignment="0" applyProtection="0"/>
    <xf numFmtId="0" fontId="106" fillId="16" borderId="0" applyNumberFormat="0" applyBorder="0" applyAlignment="0" applyProtection="0"/>
    <xf numFmtId="0" fontId="106" fillId="16" borderId="0" applyNumberFormat="0" applyBorder="0" applyAlignment="0" applyProtection="0"/>
    <xf numFmtId="0" fontId="106" fillId="16" borderId="0" applyNumberFormat="0" applyBorder="0" applyAlignment="0" applyProtection="0"/>
    <xf numFmtId="0" fontId="106" fillId="16" borderId="0" applyNumberFormat="0" applyBorder="0" applyAlignment="0" applyProtection="0"/>
    <xf numFmtId="0" fontId="106" fillId="16" borderId="0" applyNumberFormat="0" applyBorder="0" applyAlignment="0" applyProtection="0"/>
    <xf numFmtId="0" fontId="106" fillId="16" borderId="0" applyNumberFormat="0" applyBorder="0" applyAlignment="0" applyProtection="0"/>
    <xf numFmtId="0" fontId="106" fillId="16" borderId="0" applyNumberFormat="0" applyBorder="0" applyAlignment="0" applyProtection="0"/>
    <xf numFmtId="0" fontId="106" fillId="16" borderId="0" applyNumberFormat="0" applyBorder="0" applyAlignment="0" applyProtection="0"/>
    <xf numFmtId="0" fontId="106" fillId="16" borderId="0" applyNumberFormat="0" applyBorder="0" applyAlignment="0" applyProtection="0"/>
    <xf numFmtId="0" fontId="106" fillId="16" borderId="0" applyNumberFormat="0" applyBorder="0" applyAlignment="0" applyProtection="0"/>
    <xf numFmtId="0" fontId="106" fillId="16" borderId="0" applyNumberFormat="0" applyBorder="0" applyAlignment="0" applyProtection="0"/>
    <xf numFmtId="0" fontId="106" fillId="16" borderId="0" applyNumberFormat="0" applyBorder="0" applyAlignment="0" applyProtection="0"/>
    <xf numFmtId="0" fontId="106" fillId="16" borderId="0" applyNumberFormat="0" applyBorder="0" applyAlignment="0" applyProtection="0"/>
    <xf numFmtId="0" fontId="106" fillId="16" borderId="0" applyNumberFormat="0" applyBorder="0" applyAlignment="0" applyProtection="0"/>
    <xf numFmtId="0" fontId="106" fillId="16" borderId="0" applyNumberFormat="0" applyBorder="0" applyAlignment="0" applyProtection="0"/>
    <xf numFmtId="0" fontId="106" fillId="16" borderId="0" applyNumberFormat="0" applyBorder="0" applyAlignment="0" applyProtection="0"/>
    <xf numFmtId="0" fontId="106" fillId="16" borderId="0" applyNumberFormat="0" applyBorder="0" applyAlignment="0" applyProtection="0"/>
    <xf numFmtId="0" fontId="106" fillId="16" borderId="0" applyNumberFormat="0" applyBorder="0" applyAlignment="0" applyProtection="0"/>
    <xf numFmtId="0" fontId="10" fillId="11" borderId="0" applyNumberFormat="0" applyBorder="0" applyAlignment="0" applyProtection="0">
      <alignment vertical="center"/>
    </xf>
    <xf numFmtId="0" fontId="10" fillId="14" borderId="0" applyNumberFormat="0" applyBorder="0" applyAlignment="0" applyProtection="0">
      <alignment vertical="center"/>
    </xf>
    <xf numFmtId="0" fontId="10" fillId="28"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0" fillId="29" borderId="0" applyNumberFormat="0" applyBorder="0" applyAlignment="0" applyProtection="0">
      <alignment vertical="center"/>
    </xf>
    <xf numFmtId="260" fontId="104" fillId="38" borderId="0"/>
    <xf numFmtId="260" fontId="104" fillId="39" borderId="0"/>
    <xf numFmtId="260" fontId="104" fillId="27" borderId="0"/>
    <xf numFmtId="260" fontId="104" fillId="40" borderId="0"/>
    <xf numFmtId="195" fontId="107" fillId="17" borderId="0" applyNumberFormat="0" applyBorder="0" applyAlignment="0" applyProtection="0"/>
    <xf numFmtId="195" fontId="107" fillId="14" borderId="0" applyNumberFormat="0" applyBorder="0" applyAlignment="0" applyProtection="0"/>
    <xf numFmtId="195" fontId="107" fillId="15" borderId="0" applyNumberFormat="0" applyBorder="0" applyAlignment="0" applyProtection="0"/>
    <xf numFmtId="195" fontId="107" fillId="18" borderId="0" applyNumberFormat="0" applyBorder="0" applyAlignment="0" applyProtection="0"/>
    <xf numFmtId="195" fontId="107" fillId="19" borderId="0" applyNumberFormat="0" applyBorder="0" applyAlignment="0" applyProtection="0"/>
    <xf numFmtId="195" fontId="107" fillId="20"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195"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195"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195"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195"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195"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195"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1" fillId="11" borderId="0" applyNumberFormat="0" applyBorder="0" applyAlignment="0" applyProtection="0">
      <alignment vertical="center"/>
    </xf>
    <xf numFmtId="0" fontId="11" fillId="24" borderId="0" applyNumberFormat="0" applyBorder="0" applyAlignment="0" applyProtection="0">
      <alignment vertical="center"/>
    </xf>
    <xf numFmtId="0" fontId="11" fillId="16"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1" fillId="14" borderId="0" applyNumberFormat="0" applyBorder="0" applyAlignment="0" applyProtection="0">
      <alignment vertical="center"/>
    </xf>
    <xf numFmtId="0" fontId="42" fillId="0" borderId="0">
      <protection locked="0"/>
    </xf>
    <xf numFmtId="0" fontId="108" fillId="0" borderId="0"/>
    <xf numFmtId="37" fontId="109" fillId="0" borderId="0">
      <alignment horizontal="center"/>
    </xf>
    <xf numFmtId="0" fontId="62" fillId="0" borderId="0" applyFont="0" applyFill="0" applyBorder="0" applyAlignment="0" applyProtection="0"/>
    <xf numFmtId="0" fontId="62" fillId="0" borderId="0" applyFont="0" applyFill="0" applyBorder="0" applyAlignment="0" applyProtection="0"/>
    <xf numFmtId="0" fontId="62" fillId="0" borderId="0" applyFont="0" applyFill="0" applyBorder="0" applyAlignment="0" applyProtection="0"/>
    <xf numFmtId="0" fontId="62" fillId="0" borderId="0" applyFont="0" applyFill="0" applyBorder="0" applyAlignment="0" applyProtection="0"/>
    <xf numFmtId="0" fontId="62" fillId="0" borderId="0" applyFont="0" applyFill="0" applyBorder="0" applyAlignment="0" applyProtection="0"/>
    <xf numFmtId="0" fontId="62" fillId="0" borderId="0" applyFont="0" applyFill="0" applyBorder="0" applyAlignment="0" applyProtection="0"/>
    <xf numFmtId="0" fontId="62" fillId="0" borderId="0" applyFont="0" applyFill="0" applyBorder="0" applyAlignment="0" applyProtection="0"/>
    <xf numFmtId="0" fontId="110" fillId="0" borderId="0" applyFont="0" applyFill="0" applyBorder="0" applyAlignment="0" applyProtection="0"/>
    <xf numFmtId="261" fontId="67" fillId="0" borderId="0" applyFont="0" applyFill="0" applyBorder="0" applyAlignment="0" applyProtection="0"/>
    <xf numFmtId="262" fontId="67" fillId="0" borderId="0" applyFont="0" applyFill="0" applyBorder="0" applyAlignment="0" applyProtection="0"/>
    <xf numFmtId="0" fontId="107" fillId="21" borderId="0" applyNumberFormat="0" applyBorder="0" applyAlignment="0" applyProtection="0"/>
    <xf numFmtId="0" fontId="107" fillId="21" borderId="0" applyNumberFormat="0" applyBorder="0" applyAlignment="0" applyProtection="0"/>
    <xf numFmtId="195" fontId="107" fillId="21" borderId="0" applyNumberFormat="0" applyBorder="0" applyAlignment="0" applyProtection="0"/>
    <xf numFmtId="0" fontId="107" fillId="21" borderId="0" applyNumberFormat="0" applyBorder="0" applyAlignment="0" applyProtection="0"/>
    <xf numFmtId="0" fontId="107" fillId="21" borderId="0" applyNumberFormat="0" applyBorder="0" applyAlignment="0" applyProtection="0"/>
    <xf numFmtId="0" fontId="107" fillId="21" borderId="0" applyNumberFormat="0" applyBorder="0" applyAlignment="0" applyProtection="0"/>
    <xf numFmtId="0" fontId="107" fillId="21" borderId="0" applyNumberFormat="0" applyBorder="0" applyAlignment="0" applyProtection="0"/>
    <xf numFmtId="0" fontId="107" fillId="21" borderId="0" applyNumberFormat="0" applyBorder="0" applyAlignment="0" applyProtection="0"/>
    <xf numFmtId="0" fontId="107" fillId="21" borderId="0" applyNumberFormat="0" applyBorder="0" applyAlignment="0" applyProtection="0"/>
    <xf numFmtId="0" fontId="107" fillId="21" borderId="0" applyNumberFormat="0" applyBorder="0" applyAlignment="0" applyProtection="0"/>
    <xf numFmtId="0" fontId="107" fillId="21" borderId="0" applyNumberFormat="0" applyBorder="0" applyAlignment="0" applyProtection="0"/>
    <xf numFmtId="0" fontId="107" fillId="21" borderId="0" applyNumberFormat="0" applyBorder="0" applyAlignment="0" applyProtection="0"/>
    <xf numFmtId="0" fontId="107" fillId="21" borderId="0" applyNumberFormat="0" applyBorder="0" applyAlignment="0" applyProtection="0"/>
    <xf numFmtId="0" fontId="107" fillId="21" borderId="0" applyNumberFormat="0" applyBorder="0" applyAlignment="0" applyProtection="0"/>
    <xf numFmtId="0" fontId="107" fillId="21" borderId="0" applyNumberFormat="0" applyBorder="0" applyAlignment="0" applyProtection="0"/>
    <xf numFmtId="0" fontId="107" fillId="21" borderId="0" applyNumberFormat="0" applyBorder="0" applyAlignment="0" applyProtection="0"/>
    <xf numFmtId="0" fontId="107" fillId="21" borderId="0" applyNumberFormat="0" applyBorder="0" applyAlignment="0" applyProtection="0"/>
    <xf numFmtId="0" fontId="107" fillId="21" borderId="0" applyNumberFormat="0" applyBorder="0" applyAlignment="0" applyProtection="0"/>
    <xf numFmtId="0" fontId="107" fillId="21" borderId="0" applyNumberFormat="0" applyBorder="0" applyAlignment="0" applyProtection="0"/>
    <xf numFmtId="0" fontId="107" fillId="21" borderId="0" applyNumberFormat="0" applyBorder="0" applyAlignment="0" applyProtection="0"/>
    <xf numFmtId="0" fontId="107" fillId="21" borderId="0" applyNumberFormat="0" applyBorder="0" applyAlignment="0" applyProtection="0"/>
    <xf numFmtId="0" fontId="107" fillId="21" borderId="0" applyNumberFormat="0" applyBorder="0" applyAlignment="0" applyProtection="0"/>
    <xf numFmtId="0" fontId="107" fillId="22" borderId="0" applyNumberFormat="0" applyBorder="0" applyAlignment="0" applyProtection="0"/>
    <xf numFmtId="0" fontId="107" fillId="22" borderId="0" applyNumberFormat="0" applyBorder="0" applyAlignment="0" applyProtection="0"/>
    <xf numFmtId="195" fontId="107" fillId="22" borderId="0" applyNumberFormat="0" applyBorder="0" applyAlignment="0" applyProtection="0"/>
    <xf numFmtId="0" fontId="107" fillId="22" borderId="0" applyNumberFormat="0" applyBorder="0" applyAlignment="0" applyProtection="0"/>
    <xf numFmtId="0" fontId="107" fillId="22" borderId="0" applyNumberFormat="0" applyBorder="0" applyAlignment="0" applyProtection="0"/>
    <xf numFmtId="0" fontId="107" fillId="22" borderId="0" applyNumberFormat="0" applyBorder="0" applyAlignment="0" applyProtection="0"/>
    <xf numFmtId="0" fontId="107" fillId="22" borderId="0" applyNumberFormat="0" applyBorder="0" applyAlignment="0" applyProtection="0"/>
    <xf numFmtId="0" fontId="107" fillId="22" borderId="0" applyNumberFormat="0" applyBorder="0" applyAlignment="0" applyProtection="0"/>
    <xf numFmtId="0" fontId="107" fillId="22" borderId="0" applyNumberFormat="0" applyBorder="0" applyAlignment="0" applyProtection="0"/>
    <xf numFmtId="0" fontId="107" fillId="22" borderId="0" applyNumberFormat="0" applyBorder="0" applyAlignment="0" applyProtection="0"/>
    <xf numFmtId="0" fontId="107" fillId="22" borderId="0" applyNumberFormat="0" applyBorder="0" applyAlignment="0" applyProtection="0"/>
    <xf numFmtId="0" fontId="107" fillId="22" borderId="0" applyNumberFormat="0" applyBorder="0" applyAlignment="0" applyProtection="0"/>
    <xf numFmtId="0" fontId="107" fillId="22" borderId="0" applyNumberFormat="0" applyBorder="0" applyAlignment="0" applyProtection="0"/>
    <xf numFmtId="0" fontId="107" fillId="22" borderId="0" applyNumberFormat="0" applyBorder="0" applyAlignment="0" applyProtection="0"/>
    <xf numFmtId="0" fontId="107" fillId="22" borderId="0" applyNumberFormat="0" applyBorder="0" applyAlignment="0" applyProtection="0"/>
    <xf numFmtId="0" fontId="107" fillId="22" borderId="0" applyNumberFormat="0" applyBorder="0" applyAlignment="0" applyProtection="0"/>
    <xf numFmtId="0" fontId="107" fillId="22" borderId="0" applyNumberFormat="0" applyBorder="0" applyAlignment="0" applyProtection="0"/>
    <xf numFmtId="0" fontId="107" fillId="22" borderId="0" applyNumberFormat="0" applyBorder="0" applyAlignment="0" applyProtection="0"/>
    <xf numFmtId="0" fontId="107" fillId="22" borderId="0" applyNumberFormat="0" applyBorder="0" applyAlignment="0" applyProtection="0"/>
    <xf numFmtId="0" fontId="107" fillId="22" borderId="0" applyNumberFormat="0" applyBorder="0" applyAlignment="0" applyProtection="0"/>
    <xf numFmtId="0" fontId="107" fillId="22" borderId="0" applyNumberFormat="0" applyBorder="0" applyAlignment="0" applyProtection="0"/>
    <xf numFmtId="0" fontId="107" fillId="22" borderId="0" applyNumberFormat="0" applyBorder="0" applyAlignment="0" applyProtection="0"/>
    <xf numFmtId="0" fontId="107" fillId="23" borderId="0" applyNumberFormat="0" applyBorder="0" applyAlignment="0" applyProtection="0"/>
    <xf numFmtId="0" fontId="107" fillId="23" borderId="0" applyNumberFormat="0" applyBorder="0" applyAlignment="0" applyProtection="0"/>
    <xf numFmtId="195" fontId="107" fillId="23" borderId="0" applyNumberFormat="0" applyBorder="0" applyAlignment="0" applyProtection="0"/>
    <xf numFmtId="0" fontId="107" fillId="23" borderId="0" applyNumberFormat="0" applyBorder="0" applyAlignment="0" applyProtection="0"/>
    <xf numFmtId="0" fontId="107" fillId="23" borderId="0" applyNumberFormat="0" applyBorder="0" applyAlignment="0" applyProtection="0"/>
    <xf numFmtId="0" fontId="107" fillId="23" borderId="0" applyNumberFormat="0" applyBorder="0" applyAlignment="0" applyProtection="0"/>
    <xf numFmtId="0" fontId="107" fillId="23" borderId="0" applyNumberFormat="0" applyBorder="0" applyAlignment="0" applyProtection="0"/>
    <xf numFmtId="0" fontId="107" fillId="23" borderId="0" applyNumberFormat="0" applyBorder="0" applyAlignment="0" applyProtection="0"/>
    <xf numFmtId="0" fontId="107" fillId="23" borderId="0" applyNumberFormat="0" applyBorder="0" applyAlignment="0" applyProtection="0"/>
    <xf numFmtId="0" fontId="107" fillId="23" borderId="0" applyNumberFormat="0" applyBorder="0" applyAlignment="0" applyProtection="0"/>
    <xf numFmtId="0" fontId="107" fillId="23" borderId="0" applyNumberFormat="0" applyBorder="0" applyAlignment="0" applyProtection="0"/>
    <xf numFmtId="0" fontId="107" fillId="23" borderId="0" applyNumberFormat="0" applyBorder="0" applyAlignment="0" applyProtection="0"/>
    <xf numFmtId="0" fontId="107" fillId="23" borderId="0" applyNumberFormat="0" applyBorder="0" applyAlignment="0" applyProtection="0"/>
    <xf numFmtId="0" fontId="107" fillId="23" borderId="0" applyNumberFormat="0" applyBorder="0" applyAlignment="0" applyProtection="0"/>
    <xf numFmtId="0" fontId="107" fillId="23" borderId="0" applyNumberFormat="0" applyBorder="0" applyAlignment="0" applyProtection="0"/>
    <xf numFmtId="0" fontId="107" fillId="23" borderId="0" applyNumberFormat="0" applyBorder="0" applyAlignment="0" applyProtection="0"/>
    <xf numFmtId="0" fontId="107" fillId="23" borderId="0" applyNumberFormat="0" applyBorder="0" applyAlignment="0" applyProtection="0"/>
    <xf numFmtId="0" fontId="107" fillId="23" borderId="0" applyNumberFormat="0" applyBorder="0" applyAlignment="0" applyProtection="0"/>
    <xf numFmtId="0" fontId="107" fillId="23" borderId="0" applyNumberFormat="0" applyBorder="0" applyAlignment="0" applyProtection="0"/>
    <xf numFmtId="0" fontId="107" fillId="23" borderId="0" applyNumberFormat="0" applyBorder="0" applyAlignment="0" applyProtection="0"/>
    <xf numFmtId="0" fontId="107" fillId="23" borderId="0" applyNumberFormat="0" applyBorder="0" applyAlignment="0" applyProtection="0"/>
    <xf numFmtId="0" fontId="107" fillId="23"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195"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195"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24" borderId="0" applyNumberFormat="0" applyBorder="0" applyAlignment="0" applyProtection="0"/>
    <xf numFmtId="0" fontId="107" fillId="24" borderId="0" applyNumberFormat="0" applyBorder="0" applyAlignment="0" applyProtection="0"/>
    <xf numFmtId="195" fontId="107" fillId="24" borderId="0" applyNumberFormat="0" applyBorder="0" applyAlignment="0" applyProtection="0"/>
    <xf numFmtId="0" fontId="107" fillId="24" borderId="0" applyNumberFormat="0" applyBorder="0" applyAlignment="0" applyProtection="0"/>
    <xf numFmtId="0" fontId="107" fillId="24" borderId="0" applyNumberFormat="0" applyBorder="0" applyAlignment="0" applyProtection="0"/>
    <xf numFmtId="0" fontId="107" fillId="24" borderId="0" applyNumberFormat="0" applyBorder="0" applyAlignment="0" applyProtection="0"/>
    <xf numFmtId="0" fontId="107" fillId="24" borderId="0" applyNumberFormat="0" applyBorder="0" applyAlignment="0" applyProtection="0"/>
    <xf numFmtId="0" fontId="107" fillId="24" borderId="0" applyNumberFormat="0" applyBorder="0" applyAlignment="0" applyProtection="0"/>
    <xf numFmtId="0" fontId="107" fillId="24" borderId="0" applyNumberFormat="0" applyBorder="0" applyAlignment="0" applyProtection="0"/>
    <xf numFmtId="0" fontId="107" fillId="24" borderId="0" applyNumberFormat="0" applyBorder="0" applyAlignment="0" applyProtection="0"/>
    <xf numFmtId="0" fontId="107" fillId="24" borderId="0" applyNumberFormat="0" applyBorder="0" applyAlignment="0" applyProtection="0"/>
    <xf numFmtId="0" fontId="107" fillId="24" borderId="0" applyNumberFormat="0" applyBorder="0" applyAlignment="0" applyProtection="0"/>
    <xf numFmtId="0" fontId="107" fillId="24" borderId="0" applyNumberFormat="0" applyBorder="0" applyAlignment="0" applyProtection="0"/>
    <xf numFmtId="0" fontId="107" fillId="24" borderId="0" applyNumberFormat="0" applyBorder="0" applyAlignment="0" applyProtection="0"/>
    <xf numFmtId="0" fontId="107" fillId="24" borderId="0" applyNumberFormat="0" applyBorder="0" applyAlignment="0" applyProtection="0"/>
    <xf numFmtId="0" fontId="107" fillId="24" borderId="0" applyNumberFormat="0" applyBorder="0" applyAlignment="0" applyProtection="0"/>
    <xf numFmtId="0" fontId="107" fillId="24" borderId="0" applyNumberFormat="0" applyBorder="0" applyAlignment="0" applyProtection="0"/>
    <xf numFmtId="0" fontId="107" fillId="24" borderId="0" applyNumberFormat="0" applyBorder="0" applyAlignment="0" applyProtection="0"/>
    <xf numFmtId="0" fontId="107" fillId="24" borderId="0" applyNumberFormat="0" applyBorder="0" applyAlignment="0" applyProtection="0"/>
    <xf numFmtId="0" fontId="107" fillId="24" borderId="0" applyNumberFormat="0" applyBorder="0" applyAlignment="0" applyProtection="0"/>
    <xf numFmtId="0" fontId="107" fillId="24" borderId="0" applyNumberFormat="0" applyBorder="0" applyAlignment="0" applyProtection="0"/>
    <xf numFmtId="0" fontId="107" fillId="24" borderId="0" applyNumberFormat="0" applyBorder="0" applyAlignment="0" applyProtection="0"/>
    <xf numFmtId="263" fontId="111" fillId="0" borderId="0" applyFont="0" applyFill="0" applyBorder="0" applyAlignment="0" applyProtection="0"/>
    <xf numFmtId="195" fontId="21" fillId="3" borderId="0">
      <alignment horizontal="right" vertical="center" shrinkToFit="1"/>
    </xf>
    <xf numFmtId="0" fontId="21" fillId="3" borderId="0">
      <alignment horizontal="right" vertical="center" shrinkToFit="1"/>
    </xf>
    <xf numFmtId="0" fontId="21" fillId="3" borderId="0">
      <alignment horizontal="right" vertical="center" shrinkToFit="1"/>
    </xf>
    <xf numFmtId="0" fontId="21" fillId="3" borderId="0">
      <alignment horizontal="right" vertical="center" shrinkToFit="1"/>
    </xf>
    <xf numFmtId="0" fontId="21" fillId="3" borderId="0">
      <alignment horizontal="right" vertical="center" shrinkToFit="1"/>
    </xf>
    <xf numFmtId="0" fontId="21" fillId="3" borderId="0">
      <alignment horizontal="right" vertical="center" shrinkToFit="1"/>
    </xf>
    <xf numFmtId="0" fontId="21" fillId="3" borderId="0">
      <alignment horizontal="right" vertical="center" shrinkToFit="1"/>
    </xf>
    <xf numFmtId="0" fontId="21" fillId="3" borderId="0">
      <alignment horizontal="right" vertical="center" shrinkToFit="1"/>
    </xf>
    <xf numFmtId="0" fontId="21" fillId="3" borderId="0">
      <alignment horizontal="right" vertical="center" shrinkToFit="1"/>
    </xf>
    <xf numFmtId="0" fontId="21" fillId="3" borderId="0">
      <alignment horizontal="right" vertical="center" shrinkToFit="1"/>
    </xf>
    <xf numFmtId="195" fontId="21" fillId="41" borderId="0">
      <alignment horizontal="right" vertical="center" shrinkToFit="1"/>
    </xf>
    <xf numFmtId="0" fontId="21" fillId="41" borderId="0">
      <alignment horizontal="right" vertical="center" shrinkToFit="1"/>
    </xf>
    <xf numFmtId="0" fontId="21" fillId="41" borderId="0">
      <alignment horizontal="right" vertical="center" shrinkToFit="1"/>
    </xf>
    <xf numFmtId="0" fontId="21" fillId="41" borderId="0">
      <alignment horizontal="right" vertical="center" shrinkToFit="1"/>
    </xf>
    <xf numFmtId="0" fontId="21" fillId="41" borderId="0">
      <alignment horizontal="right" vertical="center" shrinkToFit="1"/>
    </xf>
    <xf numFmtId="0" fontId="21" fillId="41" borderId="0">
      <alignment horizontal="right" vertical="center" shrinkToFit="1"/>
    </xf>
    <xf numFmtId="0" fontId="21" fillId="41" borderId="0">
      <alignment horizontal="right" vertical="center" shrinkToFit="1"/>
    </xf>
    <xf numFmtId="0" fontId="21" fillId="41" borderId="0">
      <alignment horizontal="right" vertical="center" shrinkToFit="1"/>
    </xf>
    <xf numFmtId="0" fontId="21" fillId="41" borderId="0">
      <alignment horizontal="right" vertical="center" shrinkToFit="1"/>
    </xf>
    <xf numFmtId="0" fontId="21" fillId="41" borderId="0">
      <alignment horizontal="right" vertical="center" shrinkToFit="1"/>
    </xf>
    <xf numFmtId="264" fontId="51" fillId="0" borderId="7"/>
    <xf numFmtId="265" fontId="51" fillId="0" borderId="30"/>
    <xf numFmtId="0" fontId="95" fillId="0" borderId="0" applyFont="0" applyFill="0" applyBorder="0" applyAlignment="0" applyProtection="0"/>
    <xf numFmtId="0" fontId="62" fillId="0" borderId="0" applyFont="0" applyFill="0" applyBorder="0" applyAlignment="0" applyProtection="0"/>
    <xf numFmtId="0" fontId="62" fillId="0" borderId="0" applyFont="0" applyFill="0" applyBorder="0" applyAlignment="0" applyProtection="0"/>
    <xf numFmtId="0" fontId="62" fillId="0" borderId="0" applyFont="0" applyFill="0" applyBorder="0" applyAlignment="0" applyProtection="0"/>
    <xf numFmtId="0" fontId="62" fillId="0" borderId="0" applyFont="0" applyFill="0" applyBorder="0" applyAlignment="0" applyProtection="0"/>
    <xf numFmtId="0" fontId="62" fillId="0" borderId="0" applyFont="0" applyFill="0" applyBorder="0" applyAlignment="0" applyProtection="0"/>
    <xf numFmtId="0" fontId="62" fillId="0" borderId="0" applyFont="0" applyFill="0" applyBorder="0" applyAlignment="0" applyProtection="0"/>
    <xf numFmtId="0" fontId="62" fillId="0" borderId="0" applyFont="0" applyFill="0" applyBorder="0" applyAlignment="0" applyProtection="0"/>
    <xf numFmtId="0" fontId="62" fillId="0" borderId="0" applyFont="0" applyFill="0" applyBorder="0" applyAlignment="0" applyProtection="0"/>
    <xf numFmtId="0" fontId="95" fillId="0" borderId="0" applyFont="0" applyFill="0" applyBorder="0" applyAlignment="0" applyProtection="0"/>
    <xf numFmtId="0" fontId="3" fillId="0" borderId="0"/>
    <xf numFmtId="265" fontId="51" fillId="0" borderId="1" applyBorder="0"/>
    <xf numFmtId="0" fontId="58" fillId="0" borderId="0">
      <alignment horizontal="center"/>
    </xf>
    <xf numFmtId="0" fontId="58" fillId="0" borderId="0">
      <alignment horizontal="center"/>
    </xf>
    <xf numFmtId="0" fontId="58" fillId="0" borderId="0">
      <alignment horizontal="right"/>
    </xf>
    <xf numFmtId="0" fontId="103" fillId="0" borderId="0">
      <alignment horizontal="center" wrapText="1"/>
      <protection locked="0"/>
    </xf>
    <xf numFmtId="0" fontId="112" fillId="0" borderId="33" applyNumberFormat="0" applyFill="0" applyAlignment="0" applyProtection="0"/>
    <xf numFmtId="0" fontId="93" fillId="0" borderId="0" applyFont="0" applyFill="0" applyBorder="0" applyAlignment="0" applyProtection="0"/>
    <xf numFmtId="0" fontId="95" fillId="0" borderId="0" applyFont="0" applyFill="0" applyBorder="0" applyAlignment="0" applyProtection="0"/>
    <xf numFmtId="195" fontId="113" fillId="0" borderId="0" applyNumberFormat="0" applyFill="0" applyBorder="0" applyAlignment="0" applyProtection="0"/>
    <xf numFmtId="0" fontId="114" fillId="0" borderId="34" applyNumberFormat="0"/>
    <xf numFmtId="195" fontId="3" fillId="42" borderId="0" applyNumberFormat="0" applyFont="0" applyBorder="0" applyAlignment="0"/>
    <xf numFmtId="0" fontId="3" fillId="42" borderId="0" applyNumberFormat="0" applyFont="0" applyBorder="0" applyAlignment="0"/>
    <xf numFmtId="0" fontId="3" fillId="42" borderId="0" applyNumberFormat="0" applyFont="0" applyBorder="0" applyAlignment="0"/>
    <xf numFmtId="0" fontId="3" fillId="42" borderId="0" applyNumberFormat="0" applyFont="0" applyBorder="0" applyAlignment="0"/>
    <xf numFmtId="0" fontId="3" fillId="42" borderId="0" applyNumberFormat="0" applyFont="0" applyBorder="0" applyAlignment="0"/>
    <xf numFmtId="0" fontId="3" fillId="42" borderId="0" applyNumberFormat="0" applyFont="0" applyBorder="0" applyAlignment="0"/>
    <xf numFmtId="0" fontId="3" fillId="42" borderId="0" applyNumberFormat="0" applyFont="0" applyBorder="0" applyAlignment="0"/>
    <xf numFmtId="0" fontId="3" fillId="42" borderId="0" applyNumberFormat="0" applyFont="0" applyBorder="0" applyAlignment="0"/>
    <xf numFmtId="0" fontId="3" fillId="42" borderId="0" applyNumberFormat="0" applyFont="0" applyBorder="0" applyAlignment="0"/>
    <xf numFmtId="0" fontId="3" fillId="42" borderId="0" applyNumberFormat="0" applyFont="0" applyBorder="0" applyAlignment="0"/>
    <xf numFmtId="0" fontId="115" fillId="8" borderId="0" applyNumberFormat="0" applyBorder="0" applyAlignment="0" applyProtection="0"/>
    <xf numFmtId="0" fontId="115" fillId="8" borderId="0" applyNumberFormat="0" applyBorder="0" applyAlignment="0" applyProtection="0"/>
    <xf numFmtId="195" fontId="115" fillId="8" borderId="0" applyNumberFormat="0" applyBorder="0" applyAlignment="0" applyProtection="0"/>
    <xf numFmtId="0" fontId="115" fillId="8" borderId="0" applyNumberFormat="0" applyBorder="0" applyAlignment="0" applyProtection="0"/>
    <xf numFmtId="0" fontId="115" fillId="8" borderId="0" applyNumberFormat="0" applyBorder="0" applyAlignment="0" applyProtection="0"/>
    <xf numFmtId="0" fontId="115" fillId="8" borderId="0" applyNumberFormat="0" applyBorder="0" applyAlignment="0" applyProtection="0"/>
    <xf numFmtId="0" fontId="115" fillId="8" borderId="0" applyNumberFormat="0" applyBorder="0" applyAlignment="0" applyProtection="0"/>
    <xf numFmtId="0" fontId="115" fillId="8" borderId="0" applyNumberFormat="0" applyBorder="0" applyAlignment="0" applyProtection="0"/>
    <xf numFmtId="0" fontId="115" fillId="8" borderId="0" applyNumberFormat="0" applyBorder="0" applyAlignment="0" applyProtection="0"/>
    <xf numFmtId="0" fontId="115" fillId="8" borderId="0" applyNumberFormat="0" applyBorder="0" applyAlignment="0" applyProtection="0"/>
    <xf numFmtId="0" fontId="115" fillId="8" borderId="0" applyNumberFormat="0" applyBorder="0" applyAlignment="0" applyProtection="0"/>
    <xf numFmtId="0" fontId="115" fillId="8" borderId="0" applyNumberFormat="0" applyBorder="0" applyAlignment="0" applyProtection="0"/>
    <xf numFmtId="0" fontId="115" fillId="8" borderId="0" applyNumberFormat="0" applyBorder="0" applyAlignment="0" applyProtection="0"/>
    <xf numFmtId="0" fontId="115" fillId="8" borderId="0" applyNumberFormat="0" applyBorder="0" applyAlignment="0" applyProtection="0"/>
    <xf numFmtId="0" fontId="115" fillId="8" borderId="0" applyNumberFormat="0" applyBorder="0" applyAlignment="0" applyProtection="0"/>
    <xf numFmtId="0" fontId="115" fillId="8" borderId="0" applyNumberFormat="0" applyBorder="0" applyAlignment="0" applyProtection="0"/>
    <xf numFmtId="0" fontId="115" fillId="8" borderId="0" applyNumberFormat="0" applyBorder="0" applyAlignment="0" applyProtection="0"/>
    <xf numFmtId="0" fontId="115" fillId="8" borderId="0" applyNumberFormat="0" applyBorder="0" applyAlignment="0" applyProtection="0"/>
    <xf numFmtId="0" fontId="115" fillId="8" borderId="0" applyNumberFormat="0" applyBorder="0" applyAlignment="0" applyProtection="0"/>
    <xf numFmtId="0" fontId="115" fillId="8" borderId="0" applyNumberFormat="0" applyBorder="0" applyAlignment="0" applyProtection="0"/>
    <xf numFmtId="0" fontId="115" fillId="8" borderId="0" applyNumberFormat="0" applyBorder="0" applyAlignment="0" applyProtection="0"/>
    <xf numFmtId="0" fontId="115" fillId="8" borderId="0" applyNumberFormat="0" applyBorder="0" applyAlignment="0" applyProtection="0"/>
    <xf numFmtId="1" fontId="116" fillId="43" borderId="3" applyNumberFormat="0" applyBorder="0" applyAlignment="0">
      <alignment horizontal="center" vertical="top" wrapText="1"/>
      <protection hidden="1"/>
    </xf>
    <xf numFmtId="0" fontId="21" fillId="0" borderId="0" applyNumberFormat="0" applyFont="0" applyAlignment="0"/>
    <xf numFmtId="0" fontId="70" fillId="44" borderId="35"/>
    <xf numFmtId="0" fontId="70" fillId="44" borderId="35"/>
    <xf numFmtId="0" fontId="70" fillId="44" borderId="35"/>
    <xf numFmtId="266" fontId="117" fillId="0" borderId="0" applyBorder="0" applyProtection="0"/>
    <xf numFmtId="267" fontId="117" fillId="0" borderId="0"/>
    <xf numFmtId="0" fontId="51" fillId="0" borderId="0"/>
    <xf numFmtId="0" fontId="118" fillId="0" borderId="30" applyNumberFormat="0" applyFill="0" applyAlignment="0" applyProtection="0"/>
    <xf numFmtId="188" fontId="119" fillId="0" borderId="2" applyAlignment="0" applyProtection="0"/>
    <xf numFmtId="188" fontId="119" fillId="0" borderId="2" applyAlignment="0" applyProtection="0"/>
    <xf numFmtId="188" fontId="119" fillId="0" borderId="2" applyAlignment="0" applyProtection="0"/>
    <xf numFmtId="45" fontId="105" fillId="0" borderId="36"/>
    <xf numFmtId="45" fontId="105" fillId="0" borderId="36"/>
    <xf numFmtId="0" fontId="3" fillId="0" borderId="37" applyFill="0" applyProtection="0">
      <alignment horizontal="right"/>
    </xf>
    <xf numFmtId="268" fontId="49" fillId="0" borderId="0" applyAlignment="0" applyProtection="0"/>
    <xf numFmtId="242" fontId="30" fillId="0" borderId="0" applyFont="0" applyFill="0" applyBorder="0" applyAlignment="0" applyProtection="0"/>
    <xf numFmtId="0" fontId="3" fillId="0" borderId="0"/>
    <xf numFmtId="0" fontId="3" fillId="0" borderId="0"/>
    <xf numFmtId="269" fontId="3" fillId="0" borderId="0" applyFill="0" applyBorder="0" applyAlignment="0"/>
    <xf numFmtId="270" fontId="3" fillId="0" borderId="0" applyFill="0" applyBorder="0" applyAlignment="0"/>
    <xf numFmtId="271" fontId="3" fillId="0" borderId="0" applyFill="0" applyBorder="0" applyAlignment="0"/>
    <xf numFmtId="272" fontId="3" fillId="0" borderId="0" applyFill="0" applyBorder="0" applyAlignment="0"/>
    <xf numFmtId="0" fontId="3" fillId="0" borderId="0" applyFill="0" applyBorder="0" applyAlignment="0"/>
    <xf numFmtId="273" fontId="3" fillId="0" borderId="0" applyFill="0" applyBorder="0" applyAlignment="0"/>
    <xf numFmtId="269" fontId="3" fillId="0" borderId="0" applyFill="0" applyBorder="0" applyAlignment="0"/>
    <xf numFmtId="195" fontId="120" fillId="25" borderId="9" applyNumberFormat="0" applyAlignment="0" applyProtection="0"/>
    <xf numFmtId="0" fontId="120" fillId="25" borderId="9" applyNumberFormat="0" applyAlignment="0" applyProtection="0"/>
    <xf numFmtId="0" fontId="120" fillId="25" borderId="9" applyNumberFormat="0" applyAlignment="0" applyProtection="0"/>
    <xf numFmtId="0" fontId="121" fillId="45" borderId="9" applyNumberFormat="0" applyAlignment="0" applyProtection="0">
      <alignment vertical="center"/>
    </xf>
    <xf numFmtId="0" fontId="120" fillId="25" borderId="9" applyNumberFormat="0" applyAlignment="0" applyProtection="0"/>
    <xf numFmtId="0" fontId="120" fillId="25" borderId="9" applyNumberFormat="0" applyAlignment="0" applyProtection="0"/>
    <xf numFmtId="0" fontId="120" fillId="25" borderId="9" applyNumberFormat="0" applyAlignment="0" applyProtection="0"/>
    <xf numFmtId="0" fontId="120" fillId="25" borderId="9" applyNumberFormat="0" applyAlignment="0" applyProtection="0"/>
    <xf numFmtId="0" fontId="120" fillId="25" borderId="9" applyNumberFormat="0" applyAlignment="0" applyProtection="0"/>
    <xf numFmtId="0" fontId="120" fillId="25" borderId="9" applyNumberFormat="0" applyAlignment="0" applyProtection="0"/>
    <xf numFmtId="0" fontId="120" fillId="25" borderId="9" applyNumberFormat="0" applyAlignment="0" applyProtection="0"/>
    <xf numFmtId="0" fontId="120" fillId="25" borderId="9" applyNumberFormat="0" applyAlignment="0" applyProtection="0"/>
    <xf numFmtId="0" fontId="120" fillId="25" borderId="9" applyNumberFormat="0" applyAlignment="0" applyProtection="0"/>
    <xf numFmtId="0" fontId="121" fillId="45" borderId="9" applyNumberFormat="0" applyAlignment="0" applyProtection="0">
      <alignment vertical="center"/>
    </xf>
    <xf numFmtId="0" fontId="120" fillId="25" borderId="9" applyNumberFormat="0" applyAlignment="0" applyProtection="0"/>
    <xf numFmtId="0" fontId="120" fillId="25" borderId="9" applyNumberFormat="0" applyAlignment="0" applyProtection="0"/>
    <xf numFmtId="0" fontId="120" fillId="25" borderId="9" applyNumberFormat="0" applyAlignment="0" applyProtection="0"/>
    <xf numFmtId="0" fontId="120" fillId="25" borderId="9" applyNumberFormat="0" applyAlignment="0" applyProtection="0"/>
    <xf numFmtId="0" fontId="120" fillId="25" borderId="9" applyNumberFormat="0" applyAlignment="0" applyProtection="0"/>
    <xf numFmtId="0" fontId="120" fillId="25" borderId="9" applyNumberFormat="0" applyAlignment="0" applyProtection="0"/>
    <xf numFmtId="0" fontId="120" fillId="25" borderId="9" applyNumberFormat="0" applyAlignment="0" applyProtection="0"/>
    <xf numFmtId="0" fontId="120" fillId="25" borderId="9" applyNumberFormat="0" applyAlignment="0" applyProtection="0"/>
    <xf numFmtId="0" fontId="120" fillId="25" borderId="9" applyNumberFormat="0" applyAlignment="0" applyProtection="0"/>
    <xf numFmtId="0" fontId="3" fillId="0" borderId="0" applyFill="0" applyBorder="0" applyProtection="0"/>
    <xf numFmtId="274" fontId="122" fillId="0" borderId="38"/>
    <xf numFmtId="274" fontId="122" fillId="0" borderId="38"/>
    <xf numFmtId="274" fontId="122" fillId="0" borderId="38"/>
    <xf numFmtId="195" fontId="123" fillId="0" borderId="16" applyNumberFormat="0" applyFill="0" applyAlignment="0" applyProtection="0"/>
    <xf numFmtId="0" fontId="124" fillId="0" borderId="0" applyNumberFormat="0" applyFill="0" applyBorder="0">
      <alignment horizontal="center"/>
    </xf>
    <xf numFmtId="181" fontId="3" fillId="0" borderId="36" applyFont="0" applyFill="0" applyBorder="0" applyProtection="0">
      <alignment horizontal="right"/>
    </xf>
    <xf numFmtId="195" fontId="125" fillId="0" borderId="0" applyNumberFormat="0"/>
    <xf numFmtId="0" fontId="126" fillId="26" borderId="10" applyNumberFormat="0" applyAlignment="0" applyProtection="0"/>
    <xf numFmtId="0" fontId="126" fillId="26" borderId="10" applyNumberFormat="0" applyAlignment="0" applyProtection="0"/>
    <xf numFmtId="0" fontId="16" fillId="26" borderId="10" applyNumberFormat="0" applyAlignment="0" applyProtection="0">
      <alignment vertical="center"/>
    </xf>
    <xf numFmtId="0" fontId="126" fillId="26" borderId="10" applyNumberFormat="0" applyAlignment="0" applyProtection="0"/>
    <xf numFmtId="0" fontId="126" fillId="26" borderId="10" applyNumberFormat="0" applyAlignment="0" applyProtection="0"/>
    <xf numFmtId="0" fontId="126" fillId="26" borderId="10" applyNumberFormat="0" applyAlignment="0" applyProtection="0"/>
    <xf numFmtId="0" fontId="126" fillId="26" borderId="10" applyNumberFormat="0" applyAlignment="0" applyProtection="0"/>
    <xf numFmtId="0" fontId="126" fillId="26" borderId="10" applyNumberFormat="0" applyAlignment="0" applyProtection="0"/>
    <xf numFmtId="0" fontId="126" fillId="26" borderId="10" applyNumberFormat="0" applyAlignment="0" applyProtection="0"/>
    <xf numFmtId="0" fontId="126" fillId="26" borderId="10" applyNumberFormat="0" applyAlignment="0" applyProtection="0"/>
    <xf numFmtId="0" fontId="126" fillId="26" borderId="10" applyNumberFormat="0" applyAlignment="0" applyProtection="0"/>
    <xf numFmtId="0" fontId="126" fillId="26" borderId="10" applyNumberFormat="0" applyAlignment="0" applyProtection="0"/>
    <xf numFmtId="0" fontId="126" fillId="26" borderId="10" applyNumberFormat="0" applyAlignment="0" applyProtection="0"/>
    <xf numFmtId="0" fontId="126" fillId="26" borderId="10" applyNumberFormat="0" applyAlignment="0" applyProtection="0"/>
    <xf numFmtId="0" fontId="126" fillId="26" borderId="10" applyNumberFormat="0" applyAlignment="0" applyProtection="0"/>
    <xf numFmtId="0" fontId="126" fillId="26" borderId="10" applyNumberFormat="0" applyAlignment="0" applyProtection="0"/>
    <xf numFmtId="0" fontId="126" fillId="26" borderId="10" applyNumberFormat="0" applyAlignment="0" applyProtection="0"/>
    <xf numFmtId="0" fontId="126" fillId="26" borderId="10" applyNumberFormat="0" applyAlignment="0" applyProtection="0"/>
    <xf numFmtId="0" fontId="126" fillId="26" borderId="10" applyNumberFormat="0" applyAlignment="0" applyProtection="0"/>
    <xf numFmtId="0" fontId="126" fillId="26" borderId="10" applyNumberFormat="0" applyAlignment="0" applyProtection="0"/>
    <xf numFmtId="0" fontId="126" fillId="26" borderId="10" applyNumberFormat="0" applyAlignment="0" applyProtection="0"/>
    <xf numFmtId="0" fontId="126" fillId="26" borderId="10" applyNumberFormat="0" applyAlignment="0" applyProtection="0"/>
    <xf numFmtId="0" fontId="127" fillId="0" borderId="0" applyNumberFormat="0" applyFill="0" applyBorder="0" applyAlignment="0" applyProtection="0">
      <alignment vertical="top"/>
      <protection locked="0"/>
    </xf>
    <xf numFmtId="195" fontId="128" fillId="46" borderId="31">
      <alignment horizontal="left" vertical="center" indent="1"/>
    </xf>
    <xf numFmtId="0" fontId="128" fillId="46" borderId="31">
      <alignment horizontal="left" vertical="center" indent="1"/>
    </xf>
    <xf numFmtId="0" fontId="128" fillId="46" borderId="31">
      <alignment horizontal="left" vertical="center" indent="1"/>
    </xf>
    <xf numFmtId="0" fontId="128" fillId="46" borderId="31">
      <alignment horizontal="left" vertical="center" indent="1"/>
    </xf>
    <xf numFmtId="0" fontId="128" fillId="46" borderId="31">
      <alignment horizontal="left" vertical="center" indent="1"/>
    </xf>
    <xf numFmtId="0" fontId="128" fillId="46" borderId="31">
      <alignment horizontal="left" vertical="center" indent="1"/>
    </xf>
    <xf numFmtId="0" fontId="128" fillId="46" borderId="31">
      <alignment horizontal="left" vertical="center" indent="1"/>
    </xf>
    <xf numFmtId="0" fontId="128" fillId="46" borderId="31">
      <alignment horizontal="left" vertical="center" indent="1"/>
    </xf>
    <xf numFmtId="0" fontId="128" fillId="46" borderId="31">
      <alignment horizontal="left" vertical="center" indent="1"/>
    </xf>
    <xf numFmtId="0" fontId="128" fillId="46" borderId="31">
      <alignment horizontal="left" vertical="center" indent="1"/>
    </xf>
    <xf numFmtId="195" fontId="129" fillId="47" borderId="39">
      <alignment horizontal="center" vertical="center"/>
    </xf>
    <xf numFmtId="0" fontId="129" fillId="47" borderId="39">
      <alignment horizontal="center" vertical="center"/>
    </xf>
    <xf numFmtId="0" fontId="129" fillId="47" borderId="39">
      <alignment horizontal="center" vertical="center"/>
    </xf>
    <xf numFmtId="0" fontId="129" fillId="47" borderId="39">
      <alignment horizontal="center" vertical="center"/>
    </xf>
    <xf numFmtId="0" fontId="129" fillId="47" borderId="39">
      <alignment horizontal="center" vertical="center"/>
    </xf>
    <xf numFmtId="0" fontId="129" fillId="47" borderId="39">
      <alignment horizontal="center" vertical="center"/>
    </xf>
    <xf numFmtId="0" fontId="129" fillId="47" borderId="39">
      <alignment horizontal="center" vertical="center"/>
    </xf>
    <xf numFmtId="0" fontId="129" fillId="47" borderId="39">
      <alignment horizontal="center" vertical="center"/>
    </xf>
    <xf numFmtId="0" fontId="129" fillId="47" borderId="39">
      <alignment horizontal="center" vertical="center"/>
    </xf>
    <xf numFmtId="0" fontId="129" fillId="47" borderId="39">
      <alignment horizontal="center" vertical="center"/>
    </xf>
    <xf numFmtId="0" fontId="130" fillId="0" borderId="17">
      <alignment horizontal="center" wrapText="1"/>
    </xf>
    <xf numFmtId="37" fontId="93" fillId="0" borderId="0"/>
    <xf numFmtId="220" fontId="51" fillId="0" borderId="0"/>
    <xf numFmtId="38" fontId="30" fillId="0" borderId="0" applyFont="0" applyFill="0" applyBorder="0" applyAlignment="0" applyProtection="0"/>
    <xf numFmtId="38" fontId="131" fillId="0" borderId="0" applyFont="0" applyFill="0" applyBorder="0" applyAlignment="0" applyProtection="0">
      <alignment vertical="center"/>
    </xf>
    <xf numFmtId="37" fontId="8" fillId="0" borderId="0"/>
    <xf numFmtId="0" fontId="3" fillId="0" borderId="0" applyFont="0" applyFill="0" applyBorder="0" applyAlignment="0" applyProtection="0"/>
    <xf numFmtId="209" fontId="42" fillId="0" borderId="0" applyFont="0" applyFill="0" applyBorder="0" applyAlignment="0" applyProtection="0"/>
    <xf numFmtId="39" fontId="42" fillId="0" borderId="0" applyFont="0" applyFill="0" applyBorder="0" applyAlignment="0" applyProtection="0"/>
    <xf numFmtId="275" fontId="81" fillId="0" borderId="0" applyFont="0" applyFill="0" applyBorder="0" applyAlignment="0" applyProtection="0">
      <alignment horizontal="right"/>
    </xf>
    <xf numFmtId="276" fontId="81" fillId="0" borderId="0" applyFont="0" applyFill="0" applyBorder="0" applyAlignment="0" applyProtection="0"/>
    <xf numFmtId="0" fontId="81" fillId="0" borderId="0" applyFont="0" applyFill="0" applyBorder="0" applyAlignment="0" applyProtection="0">
      <alignment horizontal="right"/>
    </xf>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205" fontId="3" fillId="0" borderId="0" applyFont="0" applyFill="0" applyBorder="0" applyAlignment="0" applyProtection="0"/>
    <xf numFmtId="205" fontId="3" fillId="0" borderId="0" applyFont="0" applyFill="0" applyBorder="0" applyAlignment="0" applyProtection="0"/>
    <xf numFmtId="205" fontId="3"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3"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4" fillId="0" borderId="0" applyFont="0" applyFill="0" applyBorder="0" applyAlignment="0" applyProtection="0"/>
    <xf numFmtId="43" fontId="3" fillId="0" borderId="0" applyFont="0" applyFill="0" applyBorder="0" applyAlignment="0" applyProtection="0"/>
    <xf numFmtId="205" fontId="3" fillId="0" borderId="0" applyFont="0" applyFill="0" applyBorder="0" applyAlignment="0" applyProtection="0"/>
    <xf numFmtId="277" fontId="135" fillId="0" borderId="0" applyFont="0" applyFill="0" applyBorder="0" applyAlignment="0" applyProtection="0"/>
    <xf numFmtId="0" fontId="81" fillId="0" borderId="0" applyFont="0" applyFill="0" applyBorder="0" applyAlignment="0" applyProtection="0">
      <alignment horizontal="right"/>
    </xf>
    <xf numFmtId="205" fontId="3" fillId="0" borderId="0" applyFont="0" applyFill="0" applyBorder="0" applyAlignment="0" applyProtection="0"/>
    <xf numFmtId="43" fontId="3" fillId="0" borderId="0" applyFont="0" applyFill="0" applyBorder="0" applyAlignment="0" applyProtection="0"/>
    <xf numFmtId="278" fontId="135" fillId="0" borderId="0" applyFont="0" applyFill="0" applyBorder="0" applyAlignment="0" applyProtection="0"/>
    <xf numFmtId="43" fontId="136" fillId="0" borderId="0" applyFont="0" applyFill="0" applyBorder="0" applyAlignment="0" applyProtection="0"/>
    <xf numFmtId="43" fontId="3"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3"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3" fillId="0" borderId="0" applyFont="0" applyFill="0" applyBorder="0" applyAlignment="0" applyProtection="0"/>
    <xf numFmtId="40" fontId="3" fillId="0" borderId="0" applyFont="0" applyFill="0" applyBorder="0" applyProtection="0">
      <alignment horizontal="right"/>
    </xf>
    <xf numFmtId="187" fontId="51" fillId="0" borderId="0"/>
    <xf numFmtId="279" fontId="135" fillId="0" borderId="0" applyFont="0" applyFill="0" applyBorder="0" applyAlignment="0" applyProtection="0"/>
    <xf numFmtId="209" fontId="21" fillId="0" borderId="0"/>
    <xf numFmtId="0" fontId="3" fillId="0" borderId="0"/>
    <xf numFmtId="280" fontId="3" fillId="0" borderId="0" applyFont="0" applyFill="0" applyBorder="0" applyAlignment="0" applyProtection="0"/>
    <xf numFmtId="281" fontId="137" fillId="0" borderId="0">
      <protection locked="0"/>
    </xf>
    <xf numFmtId="195" fontId="3" fillId="29" borderId="18" applyNumberFormat="0" applyFont="0" applyAlignment="0" applyProtection="0"/>
    <xf numFmtId="229" fontId="138" fillId="0" borderId="0" applyFill="0" applyBorder="0">
      <alignment horizontal="left"/>
    </xf>
    <xf numFmtId="0" fontId="139" fillId="0" borderId="0" applyNumberFormat="0" applyAlignment="0">
      <alignment horizontal="left"/>
    </xf>
    <xf numFmtId="0" fontId="105" fillId="0" borderId="0" applyNumberFormat="0" applyAlignment="0"/>
    <xf numFmtId="0" fontId="140" fillId="0" borderId="0">
      <alignment horizontal="left"/>
    </xf>
    <xf numFmtId="0" fontId="141" fillId="0" borderId="0"/>
    <xf numFmtId="0" fontId="142" fillId="0" borderId="0">
      <alignment horizontal="left"/>
    </xf>
    <xf numFmtId="282" fontId="51" fillId="0" borderId="0">
      <alignment horizontal="center"/>
    </xf>
    <xf numFmtId="283" fontId="93" fillId="0" borderId="0"/>
    <xf numFmtId="180" fontId="30" fillId="0" borderId="0" applyFont="0" applyFill="0" applyBorder="0" applyAlignment="0" applyProtection="0"/>
    <xf numFmtId="269" fontId="3" fillId="0" borderId="0" applyFont="0" applyFill="0" applyBorder="0" applyAlignment="0" applyProtection="0"/>
    <xf numFmtId="284" fontId="21" fillId="0" borderId="0" applyFont="0" applyFill="0" applyBorder="0" applyAlignment="0" applyProtection="0"/>
    <xf numFmtId="181" fontId="143" fillId="0" borderId="40">
      <protection locked="0"/>
    </xf>
    <xf numFmtId="181" fontId="143" fillId="0" borderId="40">
      <protection locked="0"/>
    </xf>
    <xf numFmtId="181" fontId="143" fillId="0" borderId="40">
      <protection locked="0"/>
    </xf>
    <xf numFmtId="285" fontId="81" fillId="0" borderId="0" applyFont="0" applyFill="0" applyBorder="0" applyAlignment="0" applyProtection="0">
      <alignment horizontal="right"/>
    </xf>
    <xf numFmtId="239" fontId="106" fillId="0" borderId="0" applyFont="0" applyFill="0" applyBorder="0" applyAlignment="0" applyProtection="0"/>
    <xf numFmtId="286" fontId="135" fillId="0" borderId="0" applyFont="0" applyFill="0" applyBorder="0" applyAlignment="0" applyProtection="0"/>
    <xf numFmtId="0" fontId="81" fillId="0" borderId="0" applyFont="0" applyFill="0" applyBorder="0" applyAlignment="0" applyProtection="0">
      <alignment horizontal="right"/>
    </xf>
    <xf numFmtId="239" fontId="134" fillId="0" borderId="0" applyFont="0" applyFill="0" applyBorder="0" applyAlignment="0" applyProtection="0"/>
    <xf numFmtId="287" fontId="135" fillId="0" borderId="0" applyFont="0" applyFill="0" applyBorder="0" applyAlignment="0" applyProtection="0"/>
    <xf numFmtId="239" fontId="3" fillId="0" borderId="0" applyFont="0" applyFill="0" applyBorder="0" applyAlignment="0" applyProtection="0"/>
    <xf numFmtId="239" fontId="3" fillId="0" borderId="0" applyFont="0" applyFill="0" applyBorder="0" applyAlignment="0" applyProtection="0"/>
    <xf numFmtId="239" fontId="3" fillId="0" borderId="0" applyFont="0" applyFill="0" applyBorder="0" applyAlignment="0" applyProtection="0"/>
    <xf numFmtId="239" fontId="3" fillId="0" borderId="0" applyFont="0" applyFill="0" applyBorder="0" applyAlignment="0" applyProtection="0"/>
    <xf numFmtId="239" fontId="132" fillId="0" borderId="0" applyFont="0" applyFill="0" applyBorder="0" applyAlignment="0" applyProtection="0"/>
    <xf numFmtId="288" fontId="93" fillId="0" borderId="0" applyFill="0" applyBorder="0" applyProtection="0">
      <alignment vertical="center"/>
    </xf>
    <xf numFmtId="289" fontId="135" fillId="0" borderId="0" applyFont="0" applyFill="0" applyBorder="0" applyAlignment="0" applyProtection="0"/>
    <xf numFmtId="290" fontId="3" fillId="0" borderId="0" applyFont="0" applyFill="0" applyBorder="0" applyAlignment="0" applyProtection="0"/>
    <xf numFmtId="291" fontId="93" fillId="0" borderId="0" applyFill="0" applyBorder="0" applyProtection="0">
      <alignment vertical="center"/>
    </xf>
    <xf numFmtId="281" fontId="137" fillId="0" borderId="0">
      <protection locked="0"/>
    </xf>
    <xf numFmtId="292" fontId="3" fillId="0" borderId="0"/>
    <xf numFmtId="293" fontId="117" fillId="0" borderId="0"/>
    <xf numFmtId="294" fontId="93" fillId="0" borderId="0" applyFill="0" applyBorder="0" applyProtection="0">
      <alignment vertical="center"/>
    </xf>
    <xf numFmtId="209" fontId="144" fillId="0" borderId="0"/>
    <xf numFmtId="209" fontId="51" fillId="0" borderId="0" applyFont="0" applyFill="0" applyBorder="0" applyAlignment="0" applyProtection="0"/>
    <xf numFmtId="295" fontId="51" fillId="0" borderId="30" applyBorder="0"/>
    <xf numFmtId="281" fontId="137" fillId="0" borderId="0">
      <protection locked="0"/>
    </xf>
    <xf numFmtId="296" fontId="21" fillId="27" borderId="0" applyFont="0" applyFill="0" applyBorder="0" applyAlignment="0" applyProtection="0"/>
    <xf numFmtId="297" fontId="130" fillId="0" borderId="0" applyFill="0" applyBorder="0">
      <alignment horizontal="right"/>
    </xf>
    <xf numFmtId="297" fontId="130" fillId="0" borderId="30"/>
    <xf numFmtId="298" fontId="81" fillId="0" borderId="0" applyFont="0" applyFill="0" applyBorder="0" applyAlignment="0" applyProtection="0"/>
    <xf numFmtId="299" fontId="135" fillId="0" borderId="0" applyFont="0" applyFill="0" applyBorder="0" applyAlignment="0" applyProtection="0"/>
    <xf numFmtId="0" fontId="81" fillId="0" borderId="0" applyFont="0" applyFill="0" applyBorder="0" applyAlignment="0" applyProtection="0"/>
    <xf numFmtId="300" fontId="3" fillId="0" borderId="0" applyFont="0" applyFill="0" applyBorder="0" applyAlignment="0" applyProtection="0">
      <alignment vertical="center"/>
    </xf>
    <xf numFmtId="14" fontId="84" fillId="0" borderId="0" applyFill="0" applyBorder="0" applyAlignment="0"/>
    <xf numFmtId="17" fontId="145" fillId="0" borderId="0" applyFont="0" applyFill="0" applyBorder="0" applyAlignment="0" applyProtection="0"/>
    <xf numFmtId="240" fontId="3" fillId="0" borderId="0" applyFont="0" applyFill="0" applyBorder="0" applyAlignment="0" applyProtection="0"/>
    <xf numFmtId="301" fontId="51" fillId="0" borderId="0" applyFont="0" applyFill="0" applyBorder="0" applyAlignment="0" applyProtection="0"/>
    <xf numFmtId="40" fontId="51" fillId="0" borderId="0" applyFont="0" applyFill="0" applyBorder="0" applyAlignment="0" applyProtection="0"/>
    <xf numFmtId="0" fontId="49" fillId="0" borderId="0"/>
    <xf numFmtId="10" fontId="3" fillId="48" borderId="31" applyNumberFormat="0" applyFont="0" applyBorder="0" applyAlignment="0" applyProtection="0">
      <protection locked="0"/>
    </xf>
    <xf numFmtId="10" fontId="3" fillId="48" borderId="31" applyNumberFormat="0" applyFont="0" applyBorder="0" applyAlignment="0" applyProtection="0">
      <protection locked="0"/>
    </xf>
    <xf numFmtId="10" fontId="3" fillId="48" borderId="31" applyNumberFormat="0" applyFont="0" applyBorder="0" applyAlignment="0" applyProtection="0">
      <protection locked="0"/>
    </xf>
    <xf numFmtId="302" fontId="105" fillId="0" borderId="41"/>
    <xf numFmtId="302" fontId="105" fillId="0" borderId="41"/>
    <xf numFmtId="302" fontId="105" fillId="0" borderId="41"/>
    <xf numFmtId="303" fontId="146" fillId="6" borderId="0"/>
    <xf numFmtId="304" fontId="3" fillId="0" borderId="0" applyFont="0" applyFill="0" applyBorder="0" applyAlignment="0" applyProtection="0"/>
    <xf numFmtId="37" fontId="146" fillId="6" borderId="0">
      <alignment vertical="top"/>
    </xf>
    <xf numFmtId="305" fontId="146" fillId="6" borderId="0">
      <alignment vertical="top"/>
    </xf>
    <xf numFmtId="0" fontId="57" fillId="0" borderId="0" applyFont="0" applyFill="0" applyBorder="0" applyAlignment="0" applyProtection="0"/>
    <xf numFmtId="306" fontId="101" fillId="0" borderId="0"/>
    <xf numFmtId="184" fontId="3" fillId="0" borderId="0"/>
    <xf numFmtId="307" fontId="81" fillId="0" borderId="42" applyNumberFormat="0" applyFont="0" applyFill="0" applyAlignment="0" applyProtection="0"/>
    <xf numFmtId="308" fontId="146" fillId="6" borderId="0"/>
    <xf numFmtId="195" fontId="147" fillId="0" borderId="43" applyNumberFormat="0" applyFont="0" applyAlignment="0">
      <alignment horizontal="left"/>
    </xf>
    <xf numFmtId="0" fontId="3" fillId="0" borderId="0" applyFill="0" applyBorder="0" applyAlignment="0"/>
    <xf numFmtId="269" fontId="3" fillId="0" borderId="0" applyFill="0" applyBorder="0" applyAlignment="0"/>
    <xf numFmtId="0" fontId="3" fillId="0" borderId="0" applyFill="0" applyBorder="0" applyAlignment="0"/>
    <xf numFmtId="273" fontId="3" fillId="0" borderId="0" applyFill="0" applyBorder="0" applyAlignment="0"/>
    <xf numFmtId="269" fontId="3" fillId="0" borderId="0" applyFill="0" applyBorder="0" applyAlignment="0"/>
    <xf numFmtId="0" fontId="148" fillId="0" borderId="0" applyNumberFormat="0" applyAlignment="0">
      <alignment horizontal="left"/>
    </xf>
    <xf numFmtId="195" fontId="149" fillId="12" borderId="9" applyNumberFormat="0" applyAlignment="0" applyProtection="0"/>
    <xf numFmtId="309" fontId="3" fillId="0" borderId="0" applyFont="0" applyFill="0" applyBorder="0" applyAlignment="0" applyProtection="0"/>
    <xf numFmtId="309" fontId="3" fillId="0" borderId="0" applyFont="0" applyFill="0" applyBorder="0" applyAlignment="0" applyProtection="0"/>
    <xf numFmtId="309" fontId="3" fillId="0" borderId="0" applyFont="0" applyFill="0" applyBorder="0" applyAlignment="0" applyProtection="0"/>
    <xf numFmtId="309" fontId="3" fillId="0" borderId="0" applyFont="0" applyFill="0" applyBorder="0" applyAlignment="0" applyProtection="0"/>
    <xf numFmtId="309" fontId="3" fillId="0" borderId="0" applyFont="0" applyFill="0" applyBorder="0" applyAlignment="0" applyProtection="0"/>
    <xf numFmtId="309" fontId="3" fillId="0" borderId="0" applyFont="0" applyFill="0" applyBorder="0" applyAlignment="0" applyProtection="0"/>
    <xf numFmtId="309" fontId="3" fillId="0" borderId="0" applyFont="0" applyFill="0" applyBorder="0" applyAlignment="0" applyProtection="0"/>
    <xf numFmtId="309" fontId="3" fillId="0" borderId="0" applyFont="0" applyFill="0" applyBorder="0" applyAlignment="0" applyProtection="0"/>
    <xf numFmtId="309" fontId="3" fillId="0" borderId="0" applyFont="0" applyFill="0" applyBorder="0" applyAlignment="0" applyProtection="0"/>
    <xf numFmtId="309" fontId="3" fillId="0" borderId="0" applyFon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195"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1" fillId="0" borderId="0">
      <protection locked="0"/>
    </xf>
    <xf numFmtId="0" fontId="151" fillId="0" borderId="0">
      <protection locked="0"/>
    </xf>
    <xf numFmtId="0" fontId="152" fillId="0" borderId="0">
      <protection locked="0"/>
    </xf>
    <xf numFmtId="0" fontId="151" fillId="0" borderId="0">
      <protection locked="0"/>
    </xf>
    <xf numFmtId="0" fontId="151" fillId="0" borderId="0">
      <protection locked="0"/>
    </xf>
    <xf numFmtId="0" fontId="151" fillId="0" borderId="0">
      <protection locked="0"/>
    </xf>
    <xf numFmtId="0" fontId="152" fillId="0" borderId="0">
      <protection locked="0"/>
    </xf>
    <xf numFmtId="202" fontId="153" fillId="48" borderId="6" applyFont="0" applyFill="0" applyBorder="0" applyAlignment="0" applyProtection="0">
      <protection locked="0"/>
    </xf>
    <xf numFmtId="202" fontId="153" fillId="48" borderId="6" applyFont="0" applyFill="0" applyBorder="0" applyAlignment="0" applyProtection="0">
      <protection locked="0"/>
    </xf>
    <xf numFmtId="202" fontId="153" fillId="48" borderId="6" applyFont="0" applyFill="0" applyBorder="0" applyAlignment="0" applyProtection="0">
      <protection locked="0"/>
    </xf>
    <xf numFmtId="3" fontId="80" fillId="49" borderId="0" applyBorder="0" applyAlignment="0"/>
    <xf numFmtId="281" fontId="137" fillId="0" borderId="0">
      <protection locked="0"/>
    </xf>
    <xf numFmtId="0" fontId="154" fillId="0" borderId="0" applyNumberFormat="0" applyFill="0" applyBorder="0" applyAlignment="0" applyProtection="0">
      <alignment vertical="top"/>
      <protection locked="0"/>
    </xf>
    <xf numFmtId="0" fontId="155" fillId="0" borderId="0">
      <alignment horizontal="left"/>
    </xf>
    <xf numFmtId="0" fontId="156" fillId="0" borderId="0">
      <alignment horizontal="left"/>
    </xf>
    <xf numFmtId="0" fontId="103" fillId="0" borderId="0" applyFill="0" applyBorder="0" applyProtection="0">
      <alignment horizontal="left"/>
    </xf>
    <xf numFmtId="0" fontId="157" fillId="0" borderId="0">
      <alignment horizontal="left"/>
    </xf>
    <xf numFmtId="0" fontId="103" fillId="0" borderId="0" applyFill="0" applyBorder="0" applyProtection="0">
      <alignment horizontal="left"/>
    </xf>
    <xf numFmtId="310" fontId="158" fillId="0" borderId="0" applyFont="0" applyFill="0" applyBorder="0" applyAlignment="0" applyProtection="0"/>
    <xf numFmtId="311" fontId="42" fillId="0" borderId="0" applyFont="0" applyFill="0" applyBorder="0" applyAlignment="0" applyProtection="0"/>
    <xf numFmtId="312" fontId="42" fillId="0" borderId="0" applyFont="0" applyFill="0" applyBorder="0" applyAlignment="0" applyProtection="0"/>
    <xf numFmtId="313" fontId="84" fillId="0" borderId="0"/>
    <xf numFmtId="275" fontId="159" fillId="0" borderId="0"/>
    <xf numFmtId="0" fontId="160" fillId="9" borderId="0" applyNumberFormat="0" applyBorder="0" applyAlignment="0" applyProtection="0"/>
    <xf numFmtId="0" fontId="160" fillId="9" borderId="0" applyNumberFormat="0" applyBorder="0" applyAlignment="0" applyProtection="0"/>
    <xf numFmtId="0" fontId="161" fillId="30" borderId="0" applyNumberFormat="0" applyBorder="0" applyAlignment="0" applyProtection="0"/>
    <xf numFmtId="195" fontId="160" fillId="9" borderId="0" applyNumberFormat="0" applyBorder="0" applyAlignment="0" applyProtection="0"/>
    <xf numFmtId="0" fontId="160" fillId="9" borderId="0" applyNumberFormat="0" applyBorder="0" applyAlignment="0" applyProtection="0"/>
    <xf numFmtId="0" fontId="160" fillId="9" borderId="0" applyNumberFormat="0" applyBorder="0" applyAlignment="0" applyProtection="0"/>
    <xf numFmtId="0" fontId="160" fillId="9" borderId="0" applyNumberFormat="0" applyBorder="0" applyAlignment="0" applyProtection="0"/>
    <xf numFmtId="0" fontId="160" fillId="9" borderId="0" applyNumberFormat="0" applyBorder="0" applyAlignment="0" applyProtection="0"/>
    <xf numFmtId="0" fontId="160" fillId="9" borderId="0" applyNumberFormat="0" applyBorder="0" applyAlignment="0" applyProtection="0"/>
    <xf numFmtId="0" fontId="160" fillId="9" borderId="0" applyNumberFormat="0" applyBorder="0" applyAlignment="0" applyProtection="0"/>
    <xf numFmtId="0" fontId="160" fillId="9" borderId="0" applyNumberFormat="0" applyBorder="0" applyAlignment="0" applyProtection="0"/>
    <xf numFmtId="0" fontId="160" fillId="9" borderId="0" applyNumberFormat="0" applyBorder="0" applyAlignment="0" applyProtection="0"/>
    <xf numFmtId="0" fontId="160" fillId="9" borderId="0" applyNumberFormat="0" applyBorder="0" applyAlignment="0" applyProtection="0"/>
    <xf numFmtId="0" fontId="160" fillId="9" borderId="0" applyNumberFormat="0" applyBorder="0" applyAlignment="0" applyProtection="0"/>
    <xf numFmtId="0" fontId="160" fillId="9" borderId="0" applyNumberFormat="0" applyBorder="0" applyAlignment="0" applyProtection="0"/>
    <xf numFmtId="0" fontId="160" fillId="9" borderId="0" applyNumberFormat="0" applyBorder="0" applyAlignment="0" applyProtection="0"/>
    <xf numFmtId="0" fontId="160" fillId="9" borderId="0" applyNumberFormat="0" applyBorder="0" applyAlignment="0" applyProtection="0"/>
    <xf numFmtId="0" fontId="160" fillId="9" borderId="0" applyNumberFormat="0" applyBorder="0" applyAlignment="0" applyProtection="0"/>
    <xf numFmtId="0" fontId="160" fillId="9" borderId="0" applyNumberFormat="0" applyBorder="0" applyAlignment="0" applyProtection="0"/>
    <xf numFmtId="0" fontId="160" fillId="9" borderId="0" applyNumberFormat="0" applyBorder="0" applyAlignment="0" applyProtection="0"/>
    <xf numFmtId="0" fontId="160" fillId="9" borderId="0" applyNumberFormat="0" applyBorder="0" applyAlignment="0" applyProtection="0"/>
    <xf numFmtId="0" fontId="160" fillId="9" borderId="0" applyNumberFormat="0" applyBorder="0" applyAlignment="0" applyProtection="0"/>
    <xf numFmtId="0" fontId="160" fillId="9" borderId="0" applyNumberFormat="0" applyBorder="0" applyAlignment="0" applyProtection="0"/>
    <xf numFmtId="49" fontId="23" fillId="0" borderId="0"/>
    <xf numFmtId="49" fontId="23" fillId="0" borderId="0"/>
    <xf numFmtId="254" fontId="3" fillId="27" borderId="6" applyNumberFormat="0" applyFont="0" applyAlignment="0"/>
    <xf numFmtId="254" fontId="3" fillId="27" borderId="6" applyNumberFormat="0" applyFont="0" applyAlignment="0"/>
    <xf numFmtId="254" fontId="3" fillId="27" borderId="6" applyNumberFormat="0" applyFont="0" applyAlignment="0"/>
    <xf numFmtId="301" fontId="162" fillId="28" borderId="6" applyNumberFormat="0" applyFont="0" applyAlignment="0" applyProtection="0"/>
    <xf numFmtId="314" fontId="81" fillId="0" borderId="0" applyFont="0" applyFill="0" applyBorder="0" applyAlignment="0" applyProtection="0">
      <alignment horizontal="right"/>
    </xf>
    <xf numFmtId="0" fontId="70" fillId="47" borderId="0"/>
    <xf numFmtId="0" fontId="70" fillId="47" borderId="0"/>
    <xf numFmtId="0" fontId="70" fillId="47" borderId="0"/>
    <xf numFmtId="0" fontId="70" fillId="47" borderId="0"/>
    <xf numFmtId="0" fontId="70" fillId="47" borderId="0"/>
    <xf numFmtId="0" fontId="70" fillId="47" borderId="0"/>
    <xf numFmtId="0" fontId="70" fillId="47" borderId="0"/>
    <xf numFmtId="0" fontId="70" fillId="47" borderId="0"/>
    <xf numFmtId="0" fontId="70" fillId="47" borderId="0"/>
    <xf numFmtId="0" fontId="163" fillId="0" borderId="0">
      <alignment horizontal="left"/>
    </xf>
    <xf numFmtId="0" fontId="3" fillId="0" borderId="0">
      <alignment horizontal="right"/>
    </xf>
    <xf numFmtId="0" fontId="23" fillId="0" borderId="11" applyNumberFormat="0" applyAlignment="0" applyProtection="0">
      <alignment horizontal="left" vertical="center"/>
    </xf>
    <xf numFmtId="0" fontId="23" fillId="0" borderId="8">
      <alignment horizontal="left" vertical="center"/>
    </xf>
    <xf numFmtId="38" fontId="164" fillId="0" borderId="0"/>
    <xf numFmtId="0" fontId="15" fillId="0" borderId="30" applyFill="0" applyProtection="0">
      <alignment horizontal="center"/>
    </xf>
    <xf numFmtId="0" fontId="15" fillId="0" borderId="30" applyFill="0" applyProtection="0">
      <alignment horizontal="center"/>
    </xf>
    <xf numFmtId="0" fontId="165" fillId="0" borderId="30">
      <alignment horizontal="center"/>
    </xf>
    <xf numFmtId="0" fontId="165" fillId="0" borderId="30">
      <alignment horizontal="center"/>
    </xf>
    <xf numFmtId="0" fontId="166" fillId="0" borderId="12" applyNumberFormat="0" applyFill="0" applyAlignment="0" applyProtection="0"/>
    <xf numFmtId="0" fontId="166" fillId="0" borderId="12" applyNumberFormat="0" applyFill="0" applyAlignment="0" applyProtection="0"/>
    <xf numFmtId="195" fontId="166" fillId="0" borderId="12" applyNumberFormat="0" applyFill="0" applyAlignment="0" applyProtection="0"/>
    <xf numFmtId="0" fontId="166" fillId="0" borderId="12" applyNumberFormat="0" applyFill="0" applyAlignment="0" applyProtection="0"/>
    <xf numFmtId="0" fontId="166" fillId="0" borderId="12" applyNumberFormat="0" applyFill="0" applyAlignment="0" applyProtection="0"/>
    <xf numFmtId="0" fontId="166" fillId="0" borderId="12" applyNumberFormat="0" applyFill="0" applyAlignment="0" applyProtection="0"/>
    <xf numFmtId="0" fontId="166" fillId="0" borderId="12" applyNumberFormat="0" applyFill="0" applyAlignment="0" applyProtection="0"/>
    <xf numFmtId="0" fontId="166" fillId="0" borderId="12" applyNumberFormat="0" applyFill="0" applyAlignment="0" applyProtection="0"/>
    <xf numFmtId="0" fontId="166" fillId="0" borderId="12" applyNumberFormat="0" applyFill="0" applyAlignment="0" applyProtection="0"/>
    <xf numFmtId="0" fontId="166" fillId="0" borderId="12" applyNumberFormat="0" applyFill="0" applyAlignment="0" applyProtection="0"/>
    <xf numFmtId="0" fontId="166" fillId="0" borderId="12" applyNumberFormat="0" applyFill="0" applyAlignment="0" applyProtection="0"/>
    <xf numFmtId="0" fontId="166" fillId="0" borderId="12" applyNumberFormat="0" applyFill="0" applyAlignment="0" applyProtection="0"/>
    <xf numFmtId="0" fontId="166" fillId="0" borderId="12" applyNumberFormat="0" applyFill="0" applyAlignment="0" applyProtection="0"/>
    <xf numFmtId="0" fontId="166" fillId="0" borderId="12" applyNumberFormat="0" applyFill="0" applyAlignment="0" applyProtection="0"/>
    <xf numFmtId="0" fontId="166" fillId="0" borderId="12" applyNumberFormat="0" applyFill="0" applyAlignment="0" applyProtection="0"/>
    <xf numFmtId="0" fontId="166" fillId="0" borderId="12" applyNumberFormat="0" applyFill="0" applyAlignment="0" applyProtection="0"/>
    <xf numFmtId="0" fontId="166" fillId="0" borderId="12" applyNumberFormat="0" applyFill="0" applyAlignment="0" applyProtection="0"/>
    <xf numFmtId="0" fontId="166" fillId="0" borderId="12" applyNumberFormat="0" applyFill="0" applyAlignment="0" applyProtection="0"/>
    <xf numFmtId="0" fontId="166" fillId="0" borderId="12" applyNumberFormat="0" applyFill="0" applyAlignment="0" applyProtection="0"/>
    <xf numFmtId="0" fontId="166" fillId="0" borderId="12" applyNumberFormat="0" applyFill="0" applyAlignment="0" applyProtection="0"/>
    <xf numFmtId="0" fontId="166" fillId="0" borderId="12" applyNumberFormat="0" applyFill="0" applyAlignment="0" applyProtection="0"/>
    <xf numFmtId="0" fontId="166" fillId="0" borderId="12" applyNumberFormat="0" applyFill="0" applyAlignment="0" applyProtection="0"/>
    <xf numFmtId="0" fontId="167" fillId="0" borderId="0">
      <alignment horizontal="left"/>
    </xf>
    <xf numFmtId="0" fontId="168" fillId="0" borderId="3">
      <alignment horizontal="left" vertical="top"/>
    </xf>
    <xf numFmtId="0" fontId="169" fillId="0" borderId="13" applyNumberFormat="0" applyFill="0" applyAlignment="0" applyProtection="0"/>
    <xf numFmtId="0" fontId="169" fillId="0" borderId="13" applyNumberFormat="0" applyFill="0" applyAlignment="0" applyProtection="0"/>
    <xf numFmtId="195" fontId="169" fillId="0" borderId="13" applyNumberFormat="0" applyFill="0" applyAlignment="0" applyProtection="0"/>
    <xf numFmtId="0" fontId="169" fillId="0" borderId="13" applyNumberFormat="0" applyFill="0" applyAlignment="0" applyProtection="0"/>
    <xf numFmtId="0" fontId="169" fillId="0" borderId="13" applyNumberFormat="0" applyFill="0" applyAlignment="0" applyProtection="0"/>
    <xf numFmtId="0" fontId="169" fillId="0" borderId="13" applyNumberFormat="0" applyFill="0" applyAlignment="0" applyProtection="0"/>
    <xf numFmtId="0" fontId="169" fillId="0" borderId="13" applyNumberFormat="0" applyFill="0" applyAlignment="0" applyProtection="0"/>
    <xf numFmtId="0" fontId="169" fillId="0" borderId="13" applyNumberFormat="0" applyFill="0" applyAlignment="0" applyProtection="0"/>
    <xf numFmtId="0" fontId="169" fillId="0" borderId="13" applyNumberFormat="0" applyFill="0" applyAlignment="0" applyProtection="0"/>
    <xf numFmtId="0" fontId="169" fillId="0" borderId="13" applyNumberFormat="0" applyFill="0" applyAlignment="0" applyProtection="0"/>
    <xf numFmtId="0" fontId="169" fillId="0" borderId="13" applyNumberFormat="0" applyFill="0" applyAlignment="0" applyProtection="0"/>
    <xf numFmtId="0" fontId="169" fillId="0" borderId="13" applyNumberFormat="0" applyFill="0" applyAlignment="0" applyProtection="0"/>
    <xf numFmtId="0" fontId="169" fillId="0" borderId="13" applyNumberFormat="0" applyFill="0" applyAlignment="0" applyProtection="0"/>
    <xf numFmtId="0" fontId="169" fillId="0" borderId="13" applyNumberFormat="0" applyFill="0" applyAlignment="0" applyProtection="0"/>
    <xf numFmtId="0" fontId="169" fillId="0" borderId="13" applyNumberFormat="0" applyFill="0" applyAlignment="0" applyProtection="0"/>
    <xf numFmtId="0" fontId="169" fillId="0" borderId="13" applyNumberFormat="0" applyFill="0" applyAlignment="0" applyProtection="0"/>
    <xf numFmtId="0" fontId="169" fillId="0" borderId="13" applyNumberFormat="0" applyFill="0" applyAlignment="0" applyProtection="0"/>
    <xf numFmtId="0" fontId="169" fillId="0" borderId="13" applyNumberFormat="0" applyFill="0" applyAlignment="0" applyProtection="0"/>
    <xf numFmtId="0" fontId="169" fillId="0" borderId="13" applyNumberFormat="0" applyFill="0" applyAlignment="0" applyProtection="0"/>
    <xf numFmtId="0" fontId="169" fillId="0" borderId="13" applyNumberFormat="0" applyFill="0" applyAlignment="0" applyProtection="0"/>
    <xf numFmtId="0" fontId="169" fillId="0" borderId="13" applyNumberFormat="0" applyFill="0" applyAlignment="0" applyProtection="0"/>
    <xf numFmtId="0" fontId="169" fillId="0" borderId="13" applyNumberFormat="0" applyFill="0" applyAlignment="0" applyProtection="0"/>
    <xf numFmtId="0" fontId="170" fillId="0" borderId="0">
      <alignment horizontal="left"/>
    </xf>
    <xf numFmtId="0" fontId="171" fillId="0" borderId="3">
      <alignment horizontal="left" vertical="top"/>
    </xf>
    <xf numFmtId="0" fontId="172" fillId="0" borderId="14" applyNumberFormat="0" applyFill="0" applyAlignment="0" applyProtection="0"/>
    <xf numFmtId="0" fontId="172" fillId="0" borderId="14" applyNumberFormat="0" applyFill="0" applyAlignment="0" applyProtection="0"/>
    <xf numFmtId="195" fontId="172" fillId="0" borderId="14" applyNumberFormat="0" applyFill="0" applyAlignment="0" applyProtection="0"/>
    <xf numFmtId="0" fontId="172" fillId="0" borderId="14" applyNumberFormat="0" applyFill="0" applyAlignment="0" applyProtection="0"/>
    <xf numFmtId="0" fontId="172" fillId="0" borderId="14" applyNumberFormat="0" applyFill="0" applyAlignment="0" applyProtection="0"/>
    <xf numFmtId="0" fontId="172" fillId="0" borderId="14" applyNumberFormat="0" applyFill="0" applyAlignment="0" applyProtection="0"/>
    <xf numFmtId="0" fontId="172" fillId="0" borderId="14" applyNumberFormat="0" applyFill="0" applyAlignment="0" applyProtection="0"/>
    <xf numFmtId="0" fontId="172" fillId="0" borderId="14" applyNumberFormat="0" applyFill="0" applyAlignment="0" applyProtection="0"/>
    <xf numFmtId="0" fontId="172" fillId="0" borderId="14" applyNumberFormat="0" applyFill="0" applyAlignment="0" applyProtection="0"/>
    <xf numFmtId="0" fontId="172" fillId="0" borderId="14" applyNumberFormat="0" applyFill="0" applyAlignment="0" applyProtection="0"/>
    <xf numFmtId="0" fontId="172" fillId="0" borderId="14" applyNumberFormat="0" applyFill="0" applyAlignment="0" applyProtection="0"/>
    <xf numFmtId="0" fontId="172" fillId="0" borderId="14" applyNumberFormat="0" applyFill="0" applyAlignment="0" applyProtection="0"/>
    <xf numFmtId="0" fontId="172" fillId="0" borderId="14" applyNumberFormat="0" applyFill="0" applyAlignment="0" applyProtection="0"/>
    <xf numFmtId="0" fontId="172" fillId="0" borderId="14" applyNumberFormat="0" applyFill="0" applyAlignment="0" applyProtection="0"/>
    <xf numFmtId="0" fontId="172" fillId="0" borderId="14" applyNumberFormat="0" applyFill="0" applyAlignment="0" applyProtection="0"/>
    <xf numFmtId="0" fontId="172" fillId="0" borderId="14" applyNumberFormat="0" applyFill="0" applyAlignment="0" applyProtection="0"/>
    <xf numFmtId="0" fontId="172" fillId="0" borderId="14" applyNumberFormat="0" applyFill="0" applyAlignment="0" applyProtection="0"/>
    <xf numFmtId="0" fontId="172" fillId="0" borderId="14" applyNumberFormat="0" applyFill="0" applyAlignment="0" applyProtection="0"/>
    <xf numFmtId="0" fontId="172" fillId="0" borderId="14" applyNumberFormat="0" applyFill="0" applyAlignment="0" applyProtection="0"/>
    <xf numFmtId="0" fontId="172" fillId="0" borderId="14" applyNumberFormat="0" applyFill="0" applyAlignment="0" applyProtection="0"/>
    <xf numFmtId="0" fontId="172" fillId="0" borderId="14" applyNumberFormat="0" applyFill="0" applyAlignment="0" applyProtection="0"/>
    <xf numFmtId="0" fontId="172" fillId="0" borderId="14" applyNumberFormat="0" applyFill="0" applyAlignment="0" applyProtection="0"/>
    <xf numFmtId="0" fontId="173" fillId="0" borderId="0">
      <alignment horizontal="left"/>
    </xf>
    <xf numFmtId="0" fontId="172" fillId="0" borderId="0" applyNumberFormat="0" applyFill="0" applyBorder="0" applyAlignment="0" applyProtection="0"/>
    <xf numFmtId="0" fontId="172" fillId="0" borderId="0" applyNumberFormat="0" applyFill="0" applyBorder="0" applyAlignment="0" applyProtection="0"/>
    <xf numFmtId="195" fontId="172" fillId="0" borderId="0" applyNumberFormat="0" applyFill="0" applyBorder="0" applyAlignment="0" applyProtection="0"/>
    <xf numFmtId="0" fontId="172" fillId="0" borderId="0" applyNumberFormat="0" applyFill="0" applyBorder="0" applyAlignment="0" applyProtection="0"/>
    <xf numFmtId="0" fontId="172" fillId="0" borderId="0" applyNumberFormat="0" applyFill="0" applyBorder="0" applyAlignment="0" applyProtection="0"/>
    <xf numFmtId="0" fontId="172" fillId="0" borderId="0" applyNumberFormat="0" applyFill="0" applyBorder="0" applyAlignment="0" applyProtection="0"/>
    <xf numFmtId="0" fontId="172" fillId="0" borderId="0" applyNumberFormat="0" applyFill="0" applyBorder="0" applyAlignment="0" applyProtection="0"/>
    <xf numFmtId="0" fontId="172" fillId="0" borderId="0" applyNumberFormat="0" applyFill="0" applyBorder="0" applyAlignment="0" applyProtection="0"/>
    <xf numFmtId="0" fontId="172" fillId="0" borderId="0" applyNumberFormat="0" applyFill="0" applyBorder="0" applyAlignment="0" applyProtection="0"/>
    <xf numFmtId="0" fontId="172" fillId="0" borderId="0" applyNumberFormat="0" applyFill="0" applyBorder="0" applyAlignment="0" applyProtection="0"/>
    <xf numFmtId="0" fontId="172" fillId="0" borderId="0" applyNumberFormat="0" applyFill="0" applyBorder="0" applyAlignment="0" applyProtection="0"/>
    <xf numFmtId="0" fontId="172" fillId="0" borderId="0" applyNumberFormat="0" applyFill="0" applyBorder="0" applyAlignment="0" applyProtection="0"/>
    <xf numFmtId="0" fontId="172" fillId="0" borderId="0" applyNumberFormat="0" applyFill="0" applyBorder="0" applyAlignment="0" applyProtection="0"/>
    <xf numFmtId="0" fontId="172" fillId="0" borderId="0" applyNumberFormat="0" applyFill="0" applyBorder="0" applyAlignment="0" applyProtection="0"/>
    <xf numFmtId="0" fontId="172" fillId="0" borderId="0" applyNumberFormat="0" applyFill="0" applyBorder="0" applyAlignment="0" applyProtection="0"/>
    <xf numFmtId="0" fontId="172" fillId="0" borderId="0" applyNumberFormat="0" applyFill="0" applyBorder="0" applyAlignment="0" applyProtection="0"/>
    <xf numFmtId="0" fontId="172" fillId="0" borderId="0" applyNumberFormat="0" applyFill="0" applyBorder="0" applyAlignment="0" applyProtection="0"/>
    <xf numFmtId="0" fontId="172" fillId="0" borderId="0" applyNumberFormat="0" applyFill="0" applyBorder="0" applyAlignment="0" applyProtection="0"/>
    <xf numFmtId="0" fontId="172" fillId="0" borderId="0" applyNumberFormat="0" applyFill="0" applyBorder="0" applyAlignment="0" applyProtection="0"/>
    <xf numFmtId="0" fontId="172" fillId="0" borderId="0" applyNumberFormat="0" applyFill="0" applyBorder="0" applyAlignment="0" applyProtection="0"/>
    <xf numFmtId="0" fontId="172" fillId="0" borderId="0" applyNumberFormat="0" applyFill="0" applyBorder="0" applyAlignment="0" applyProtection="0"/>
    <xf numFmtId="0" fontId="172" fillId="0" borderId="0" applyNumberFormat="0" applyFill="0" applyBorder="0" applyAlignment="0" applyProtection="0"/>
    <xf numFmtId="1" fontId="174" fillId="0" borderId="0">
      <protection locked="0"/>
    </xf>
    <xf numFmtId="1" fontId="174" fillId="0" borderId="0">
      <protection locked="0"/>
    </xf>
    <xf numFmtId="0" fontId="175" fillId="0" borderId="17">
      <alignment horizontal="center"/>
    </xf>
    <xf numFmtId="0" fontId="175" fillId="0" borderId="0">
      <alignment horizontal="center"/>
    </xf>
    <xf numFmtId="252" fontId="176" fillId="0" borderId="0" applyNumberFormat="0" applyFont="0" applyFill="0" applyBorder="0" applyAlignment="0">
      <alignment horizontal="left"/>
    </xf>
    <xf numFmtId="315" fontId="84" fillId="41" borderId="0">
      <alignment vertical="center"/>
    </xf>
    <xf numFmtId="315" fontId="84" fillId="41" borderId="0">
      <alignment vertical="center"/>
    </xf>
    <xf numFmtId="0" fontId="177" fillId="0" borderId="0" applyNumberFormat="0" applyFill="0" applyBorder="0" applyAlignment="0" applyProtection="0">
      <alignment vertical="top"/>
      <protection locked="0"/>
    </xf>
    <xf numFmtId="209" fontId="104" fillId="50" borderId="0"/>
    <xf numFmtId="209" fontId="104" fillId="51" borderId="0"/>
    <xf numFmtId="4" fontId="3" fillId="0" borderId="0" applyFont="0" applyFill="0" applyBorder="0" applyAlignment="0" applyProtection="0"/>
    <xf numFmtId="0" fontId="3" fillId="4" borderId="6" applyAlignment="0">
      <alignment horizontal="center"/>
    </xf>
    <xf numFmtId="315" fontId="178" fillId="0" borderId="0" applyNumberFormat="0" applyFill="0" applyBorder="0" applyAlignment="0" applyProtection="0"/>
    <xf numFmtId="316" fontId="3" fillId="0" borderId="0">
      <alignment vertical="center"/>
      <protection locked="0"/>
    </xf>
    <xf numFmtId="10" fontId="21" fillId="27" borderId="6" applyNumberFormat="0" applyBorder="0" applyAlignment="0" applyProtection="0"/>
    <xf numFmtId="10" fontId="21" fillId="27" borderId="6" applyNumberFormat="0" applyBorder="0" applyAlignment="0" applyProtection="0"/>
    <xf numFmtId="0" fontId="149" fillId="12" borderId="9" applyNumberFormat="0" applyAlignment="0" applyProtection="0"/>
    <xf numFmtId="0" fontId="149" fillId="12" borderId="9" applyNumberFormat="0" applyAlignment="0" applyProtection="0"/>
    <xf numFmtId="0" fontId="27" fillId="11" borderId="9" applyNumberFormat="0" applyAlignment="0" applyProtection="0">
      <alignment vertical="center"/>
    </xf>
    <xf numFmtId="0" fontId="149" fillId="12" borderId="9" applyNumberFormat="0" applyAlignment="0" applyProtection="0"/>
    <xf numFmtId="0" fontId="149" fillId="12" borderId="9" applyNumberFormat="0" applyAlignment="0" applyProtection="0"/>
    <xf numFmtId="0" fontId="149" fillId="12" borderId="9" applyNumberFormat="0" applyAlignment="0" applyProtection="0"/>
    <xf numFmtId="0" fontId="149" fillId="12" borderId="9" applyNumberFormat="0" applyAlignment="0" applyProtection="0"/>
    <xf numFmtId="0" fontId="149" fillId="12" borderId="9" applyNumberFormat="0" applyAlignment="0" applyProtection="0"/>
    <xf numFmtId="0" fontId="149" fillId="12" borderId="9" applyNumberFormat="0" applyAlignment="0" applyProtection="0"/>
    <xf numFmtId="0" fontId="149" fillId="12" borderId="9" applyNumberFormat="0" applyAlignment="0" applyProtection="0"/>
    <xf numFmtId="0" fontId="149" fillId="12" borderId="9" applyNumberFormat="0" applyAlignment="0" applyProtection="0"/>
    <xf numFmtId="0" fontId="149" fillId="12" borderId="9" applyNumberFormat="0" applyAlignment="0" applyProtection="0"/>
    <xf numFmtId="0" fontId="27" fillId="11" borderId="9" applyNumberFormat="0" applyAlignment="0" applyProtection="0">
      <alignment vertical="center"/>
    </xf>
    <xf numFmtId="0" fontId="149" fillId="12" borderId="9" applyNumberFormat="0" applyAlignment="0" applyProtection="0"/>
    <xf numFmtId="0" fontId="149" fillId="12" borderId="9" applyNumberFormat="0" applyAlignment="0" applyProtection="0"/>
    <xf numFmtId="0" fontId="149" fillId="12" borderId="9" applyNumberFormat="0" applyAlignment="0" applyProtection="0"/>
    <xf numFmtId="0" fontId="149" fillId="12" borderId="9" applyNumberFormat="0" applyAlignment="0" applyProtection="0"/>
    <xf numFmtId="0" fontId="149" fillId="12" borderId="9" applyNumberFormat="0" applyAlignment="0" applyProtection="0"/>
    <xf numFmtId="0" fontId="149" fillId="12" borderId="9" applyNumberFormat="0" applyAlignment="0" applyProtection="0"/>
    <xf numFmtId="0" fontId="149" fillId="12" borderId="9" applyNumberFormat="0" applyAlignment="0" applyProtection="0"/>
    <xf numFmtId="0" fontId="149" fillId="12" borderId="9" applyNumberFormat="0" applyAlignment="0" applyProtection="0"/>
    <xf numFmtId="0" fontId="149" fillId="12" borderId="9" applyNumberFormat="0" applyAlignment="0" applyProtection="0"/>
    <xf numFmtId="209" fontId="179" fillId="52" borderId="0"/>
    <xf numFmtId="10" fontId="180" fillId="0" borderId="0"/>
    <xf numFmtId="10" fontId="181" fillId="0" borderId="0"/>
    <xf numFmtId="316" fontId="3" fillId="0" borderId="0">
      <alignment vertical="center"/>
      <protection locked="0"/>
    </xf>
    <xf numFmtId="317" fontId="3" fillId="0" borderId="0">
      <alignment vertical="center"/>
      <protection locked="0"/>
    </xf>
    <xf numFmtId="318" fontId="182" fillId="0" borderId="0"/>
    <xf numFmtId="315" fontId="68" fillId="0" borderId="0">
      <alignment vertical="center"/>
      <protection locked="0"/>
    </xf>
    <xf numFmtId="316" fontId="68" fillId="0" borderId="0">
      <alignment vertical="center"/>
      <protection locked="0"/>
    </xf>
    <xf numFmtId="317" fontId="68" fillId="0" borderId="0">
      <alignment vertical="center"/>
      <protection locked="0"/>
    </xf>
    <xf numFmtId="319" fontId="182" fillId="0" borderId="0"/>
    <xf numFmtId="293" fontId="182" fillId="0" borderId="0"/>
    <xf numFmtId="315" fontId="104" fillId="0" borderId="0">
      <alignment vertical="center"/>
      <protection locked="0"/>
    </xf>
    <xf numFmtId="315" fontId="104" fillId="0" borderId="0">
      <alignment vertical="center"/>
    </xf>
    <xf numFmtId="315" fontId="104" fillId="0" borderId="0">
      <alignment vertical="center"/>
    </xf>
    <xf numFmtId="315" fontId="3" fillId="53" borderId="0">
      <alignment vertical="center"/>
    </xf>
    <xf numFmtId="320" fontId="183" fillId="0" borderId="0" applyFill="0" applyBorder="0" applyProtection="0">
      <alignment vertical="center"/>
    </xf>
    <xf numFmtId="318" fontId="182" fillId="0" borderId="0"/>
    <xf numFmtId="217" fontId="182" fillId="0" borderId="0"/>
    <xf numFmtId="315" fontId="184" fillId="38" borderId="0">
      <alignment vertical="center"/>
    </xf>
    <xf numFmtId="315" fontId="184" fillId="27" borderId="0">
      <alignment vertical="center"/>
    </xf>
    <xf numFmtId="315" fontId="184" fillId="50" borderId="0">
      <alignment vertical="center"/>
    </xf>
    <xf numFmtId="315" fontId="184" fillId="54" borderId="0">
      <alignment vertical="center"/>
    </xf>
    <xf numFmtId="315" fontId="185" fillId="55" borderId="0">
      <alignment vertical="center"/>
    </xf>
    <xf numFmtId="195" fontId="115" fillId="8" borderId="0" applyNumberFormat="0" applyBorder="0" applyAlignment="0" applyProtection="0"/>
    <xf numFmtId="321" fontId="51" fillId="0" borderId="0"/>
    <xf numFmtId="209" fontId="104" fillId="0" borderId="0"/>
    <xf numFmtId="209" fontId="104" fillId="0" borderId="0"/>
    <xf numFmtId="0" fontId="186" fillId="0" borderId="44"/>
    <xf numFmtId="0" fontId="187" fillId="0" borderId="0" applyNumberFormat="0" applyFill="0" applyBorder="0" applyAlignment="0"/>
    <xf numFmtId="0" fontId="188" fillId="0" borderId="6" applyFill="0" applyProtection="0"/>
    <xf numFmtId="37" fontId="189" fillId="47" borderId="45">
      <alignment vertical="center"/>
    </xf>
    <xf numFmtId="37" fontId="189" fillId="47" borderId="45">
      <alignment vertical="center"/>
    </xf>
    <xf numFmtId="37" fontId="189" fillId="47" borderId="45">
      <alignment vertical="center"/>
    </xf>
    <xf numFmtId="38" fontId="190" fillId="0" borderId="0"/>
    <xf numFmtId="38" fontId="191" fillId="0" borderId="0"/>
    <xf numFmtId="38" fontId="192" fillId="0" borderId="0"/>
    <xf numFmtId="38" fontId="193" fillId="0" borderId="0"/>
    <xf numFmtId="0" fontId="57" fillId="0" borderId="0"/>
    <xf numFmtId="0" fontId="57" fillId="0" borderId="0"/>
    <xf numFmtId="1" fontId="94" fillId="0" borderId="0" applyProtection="0">
      <protection locked="0"/>
    </xf>
    <xf numFmtId="0" fontId="124" fillId="0" borderId="0" applyNumberFormat="0" applyFill="0" applyBorder="0">
      <alignment horizontal="left"/>
    </xf>
    <xf numFmtId="315" fontId="184" fillId="38" borderId="0">
      <alignment vertical="center"/>
    </xf>
    <xf numFmtId="195" fontId="70" fillId="27" borderId="0">
      <alignment horizontal="left" vertical="center" indent="1"/>
    </xf>
    <xf numFmtId="0" fontId="70" fillId="27" borderId="0">
      <alignment horizontal="left" vertical="center" indent="1"/>
    </xf>
    <xf numFmtId="0" fontId="70" fillId="27" borderId="0">
      <alignment horizontal="left" vertical="center" indent="1"/>
    </xf>
    <xf numFmtId="0" fontId="70" fillId="27" borderId="0">
      <alignment horizontal="left" vertical="center" indent="1"/>
    </xf>
    <xf numFmtId="0" fontId="70" fillId="27" borderId="0">
      <alignment horizontal="left" vertical="center" indent="1"/>
    </xf>
    <xf numFmtId="0" fontId="70" fillId="27" borderId="0">
      <alignment horizontal="left" vertical="center" indent="1"/>
    </xf>
    <xf numFmtId="0" fontId="70" fillId="27" borderId="0">
      <alignment horizontal="left" vertical="center" indent="1"/>
    </xf>
    <xf numFmtId="0" fontId="70" fillId="27" borderId="0">
      <alignment horizontal="left" vertical="center" indent="1"/>
    </xf>
    <xf numFmtId="0" fontId="70" fillId="27" borderId="0">
      <alignment horizontal="left" vertical="center" indent="1"/>
    </xf>
    <xf numFmtId="0" fontId="70" fillId="27" borderId="0">
      <alignment horizontal="left" vertical="center" indent="1"/>
    </xf>
    <xf numFmtId="195" fontId="70" fillId="34" borderId="0">
      <alignment horizontal="left" vertical="center" indent="2"/>
    </xf>
    <xf numFmtId="0" fontId="70" fillId="34" borderId="0">
      <alignment horizontal="left" vertical="center" indent="2"/>
    </xf>
    <xf numFmtId="0" fontId="70" fillId="34" borderId="0">
      <alignment horizontal="left" vertical="center" indent="2"/>
    </xf>
    <xf numFmtId="0" fontId="70" fillId="34" borderId="0">
      <alignment horizontal="left" vertical="center" indent="2"/>
    </xf>
    <xf numFmtId="0" fontId="70" fillId="34" borderId="0">
      <alignment horizontal="left" vertical="center" indent="2"/>
    </xf>
    <xf numFmtId="0" fontId="70" fillId="34" borderId="0">
      <alignment horizontal="left" vertical="center" indent="2"/>
    </xf>
    <xf numFmtId="0" fontId="70" fillId="34" borderId="0">
      <alignment horizontal="left" vertical="center" indent="2"/>
    </xf>
    <xf numFmtId="0" fontId="70" fillId="34" borderId="0">
      <alignment horizontal="left" vertical="center" indent="2"/>
    </xf>
    <xf numFmtId="0" fontId="70" fillId="34" borderId="0">
      <alignment horizontal="left" vertical="center" indent="2"/>
    </xf>
    <xf numFmtId="0" fontId="70" fillId="34" borderId="0">
      <alignment horizontal="left" vertical="center" indent="2"/>
    </xf>
    <xf numFmtId="195" fontId="84" fillId="54" borderId="0">
      <alignment horizontal="left" vertical="center" indent="3"/>
    </xf>
    <xf numFmtId="0" fontId="84" fillId="54" borderId="0">
      <alignment horizontal="left" vertical="center" indent="3"/>
    </xf>
    <xf numFmtId="0" fontId="84" fillId="54" borderId="0">
      <alignment horizontal="left" vertical="center" indent="3"/>
    </xf>
    <xf numFmtId="0" fontId="84" fillId="54" borderId="0">
      <alignment horizontal="left" vertical="center" indent="3"/>
    </xf>
    <xf numFmtId="0" fontId="84" fillId="54" borderId="0">
      <alignment horizontal="left" vertical="center" indent="3"/>
    </xf>
    <xf numFmtId="0" fontId="84" fillId="54" borderId="0">
      <alignment horizontal="left" vertical="center" indent="3"/>
    </xf>
    <xf numFmtId="0" fontId="84" fillId="54" borderId="0">
      <alignment horizontal="left" vertical="center" indent="3"/>
    </xf>
    <xf numFmtId="0" fontId="84" fillId="54" borderId="0">
      <alignment horizontal="left" vertical="center" indent="3"/>
    </xf>
    <xf numFmtId="0" fontId="84" fillId="54" borderId="0">
      <alignment horizontal="left" vertical="center" indent="3"/>
    </xf>
    <xf numFmtId="0" fontId="84" fillId="54" borderId="0">
      <alignment horizontal="left" vertical="center" indent="3"/>
    </xf>
    <xf numFmtId="195" fontId="3" fillId="55" borderId="0">
      <alignment horizontal="left" vertical="center" indent="4"/>
    </xf>
    <xf numFmtId="0" fontId="3" fillId="55" borderId="0">
      <alignment horizontal="left" vertical="center" indent="4"/>
    </xf>
    <xf numFmtId="0" fontId="3" fillId="55" borderId="0">
      <alignment horizontal="left" vertical="center" indent="4"/>
    </xf>
    <xf numFmtId="0" fontId="3" fillId="55" borderId="0">
      <alignment horizontal="left" vertical="center" indent="4"/>
    </xf>
    <xf numFmtId="0" fontId="3" fillId="55" borderId="0">
      <alignment horizontal="left" vertical="center" indent="4"/>
    </xf>
    <xf numFmtId="0" fontId="3" fillId="55" borderId="0">
      <alignment horizontal="left" vertical="center" indent="4"/>
    </xf>
    <xf numFmtId="0" fontId="3" fillId="55" borderId="0">
      <alignment horizontal="left" vertical="center" indent="4"/>
    </xf>
    <xf numFmtId="0" fontId="3" fillId="55" borderId="0">
      <alignment horizontal="left" vertical="center" indent="4"/>
    </xf>
    <xf numFmtId="0" fontId="3" fillId="55" borderId="0">
      <alignment horizontal="left" vertical="center" indent="4"/>
    </xf>
    <xf numFmtId="0" fontId="3" fillId="55" borderId="0">
      <alignment horizontal="left" vertical="center" indent="4"/>
    </xf>
    <xf numFmtId="195" fontId="21" fillId="56" borderId="0">
      <alignment horizontal="left" vertical="center" indent="5"/>
    </xf>
    <xf numFmtId="0" fontId="21" fillId="56" borderId="0">
      <alignment horizontal="left" vertical="center" indent="5"/>
    </xf>
    <xf numFmtId="0" fontId="21" fillId="56" borderId="0">
      <alignment horizontal="left" vertical="center" indent="5"/>
    </xf>
    <xf numFmtId="0" fontId="21" fillId="56" borderId="0">
      <alignment horizontal="left" vertical="center" indent="5"/>
    </xf>
    <xf numFmtId="0" fontId="21" fillId="56" borderId="0">
      <alignment horizontal="left" vertical="center" indent="5"/>
    </xf>
    <xf numFmtId="0" fontId="21" fillId="56" borderId="0">
      <alignment horizontal="left" vertical="center" indent="5"/>
    </xf>
    <xf numFmtId="0" fontId="21" fillId="56" borderId="0">
      <alignment horizontal="left" vertical="center" indent="5"/>
    </xf>
    <xf numFmtId="0" fontId="21" fillId="56" borderId="0">
      <alignment horizontal="left" vertical="center" indent="5"/>
    </xf>
    <xf numFmtId="0" fontId="21" fillId="56" borderId="0">
      <alignment horizontal="left" vertical="center" indent="5"/>
    </xf>
    <xf numFmtId="0" fontId="21" fillId="56" borderId="0">
      <alignment horizontal="left" vertical="center" indent="5"/>
    </xf>
    <xf numFmtId="322" fontId="21" fillId="42" borderId="0">
      <alignment vertical="center"/>
    </xf>
    <xf numFmtId="195" fontId="194" fillId="57" borderId="0">
      <alignment horizontal="left" vertical="center" indent="7"/>
    </xf>
    <xf numFmtId="0" fontId="194" fillId="57" borderId="0">
      <alignment horizontal="left" vertical="center" indent="7"/>
    </xf>
    <xf numFmtId="0" fontId="194" fillId="57" borderId="0">
      <alignment horizontal="left" vertical="center" indent="7"/>
    </xf>
    <xf numFmtId="0" fontId="194" fillId="57" borderId="0">
      <alignment horizontal="left" vertical="center" indent="7"/>
    </xf>
    <xf numFmtId="0" fontId="194" fillId="57" borderId="0">
      <alignment horizontal="left" vertical="center" indent="7"/>
    </xf>
    <xf numFmtId="0" fontId="194" fillId="57" borderId="0">
      <alignment horizontal="left" vertical="center" indent="7"/>
    </xf>
    <xf numFmtId="0" fontId="194" fillId="57" borderId="0">
      <alignment horizontal="left" vertical="center" indent="7"/>
    </xf>
    <xf numFmtId="0" fontId="194" fillId="57" borderId="0">
      <alignment horizontal="left" vertical="center" indent="7"/>
    </xf>
    <xf numFmtId="0" fontId="194" fillId="57" borderId="0">
      <alignment horizontal="left" vertical="center" indent="7"/>
    </xf>
    <xf numFmtId="0" fontId="194" fillId="57" borderId="0">
      <alignment horizontal="left" vertical="center" indent="7"/>
    </xf>
    <xf numFmtId="315" fontId="3" fillId="46" borderId="0">
      <alignment vertical="center"/>
    </xf>
    <xf numFmtId="0" fontId="3" fillId="0" borderId="0" applyFill="0" applyBorder="0" applyAlignment="0"/>
    <xf numFmtId="269" fontId="3" fillId="0" borderId="0" applyFill="0" applyBorder="0" applyAlignment="0"/>
    <xf numFmtId="0" fontId="3" fillId="0" borderId="0" applyFill="0" applyBorder="0" applyAlignment="0"/>
    <xf numFmtId="273" fontId="3" fillId="0" borderId="0" applyFill="0" applyBorder="0" applyAlignment="0"/>
    <xf numFmtId="269" fontId="3" fillId="0" borderId="0" applyFill="0" applyBorder="0" applyAlignment="0"/>
    <xf numFmtId="0" fontId="123" fillId="0" borderId="16" applyNumberFormat="0" applyFill="0" applyAlignment="0" applyProtection="0"/>
    <xf numFmtId="0" fontId="123" fillId="0" borderId="16" applyNumberFormat="0" applyFill="0" applyAlignment="0" applyProtection="0"/>
    <xf numFmtId="195" fontId="123" fillId="0" borderId="16" applyNumberFormat="0" applyFill="0" applyAlignment="0" applyProtection="0"/>
    <xf numFmtId="0" fontId="123" fillId="0" borderId="16" applyNumberFormat="0" applyFill="0" applyAlignment="0" applyProtection="0"/>
    <xf numFmtId="0" fontId="123" fillId="0" borderId="16" applyNumberFormat="0" applyFill="0" applyAlignment="0" applyProtection="0"/>
    <xf numFmtId="0" fontId="123" fillId="0" borderId="16" applyNumberFormat="0" applyFill="0" applyAlignment="0" applyProtection="0"/>
    <xf numFmtId="0" fontId="123" fillId="0" borderId="16" applyNumberFormat="0" applyFill="0" applyAlignment="0" applyProtection="0"/>
    <xf numFmtId="0" fontId="123" fillId="0" borderId="16" applyNumberFormat="0" applyFill="0" applyAlignment="0" applyProtection="0"/>
    <xf numFmtId="0" fontId="123" fillId="0" borderId="16" applyNumberFormat="0" applyFill="0" applyAlignment="0" applyProtection="0"/>
    <xf numFmtId="0" fontId="123" fillId="0" borderId="16" applyNumberFormat="0" applyFill="0" applyAlignment="0" applyProtection="0"/>
    <xf numFmtId="0" fontId="123" fillId="0" borderId="16" applyNumberFormat="0" applyFill="0" applyAlignment="0" applyProtection="0"/>
    <xf numFmtId="0" fontId="123" fillId="0" borderId="16" applyNumberFormat="0" applyFill="0" applyAlignment="0" applyProtection="0"/>
    <xf numFmtId="0" fontId="123" fillId="0" borderId="16" applyNumberFormat="0" applyFill="0" applyAlignment="0" applyProtection="0"/>
    <xf numFmtId="0" fontId="123" fillId="0" borderId="16" applyNumberFormat="0" applyFill="0" applyAlignment="0" applyProtection="0"/>
    <xf numFmtId="0" fontId="123" fillId="0" borderId="16" applyNumberFormat="0" applyFill="0" applyAlignment="0" applyProtection="0"/>
    <xf numFmtId="0" fontId="123" fillId="0" borderId="16" applyNumberFormat="0" applyFill="0" applyAlignment="0" applyProtection="0"/>
    <xf numFmtId="0" fontId="123" fillId="0" borderId="16" applyNumberFormat="0" applyFill="0" applyAlignment="0" applyProtection="0"/>
    <xf numFmtId="0" fontId="123" fillId="0" borderId="16" applyNumberFormat="0" applyFill="0" applyAlignment="0" applyProtection="0"/>
    <xf numFmtId="0" fontId="123" fillId="0" borderId="16" applyNumberFormat="0" applyFill="0" applyAlignment="0" applyProtection="0"/>
    <xf numFmtId="0" fontId="123" fillId="0" borderId="16" applyNumberFormat="0" applyFill="0" applyAlignment="0" applyProtection="0"/>
    <xf numFmtId="0" fontId="123" fillId="0" borderId="16" applyNumberFormat="0" applyFill="0" applyAlignment="0" applyProtection="0"/>
    <xf numFmtId="0" fontId="123" fillId="0" borderId="16" applyNumberFormat="0" applyFill="0" applyAlignment="0" applyProtection="0"/>
    <xf numFmtId="209" fontId="195" fillId="58" borderId="0"/>
    <xf numFmtId="209" fontId="196" fillId="0" borderId="0"/>
    <xf numFmtId="14" fontId="42" fillId="0" borderId="0" applyFont="0" applyFill="0" applyBorder="0" applyAlignment="0" applyProtection="0"/>
    <xf numFmtId="260" fontId="21" fillId="0" borderId="0"/>
    <xf numFmtId="260" fontId="21" fillId="0" borderId="0"/>
    <xf numFmtId="38" fontId="51" fillId="0" borderId="0"/>
    <xf numFmtId="38" fontId="197" fillId="1" borderId="30"/>
    <xf numFmtId="38" fontId="197" fillId="1" borderId="30"/>
    <xf numFmtId="323" fontId="81" fillId="0" borderId="0" applyFill="0" applyBorder="0" applyAlignment="0" applyProtection="0">
      <alignment horizontal="right"/>
    </xf>
    <xf numFmtId="0" fontId="198" fillId="0" borderId="0">
      <alignment horizontal="centerContinuous" vertical="top" wrapText="1"/>
    </xf>
    <xf numFmtId="41" fontId="3" fillId="0" borderId="0" applyFont="0" applyFill="0" applyBorder="0" applyAlignment="0" applyProtection="0"/>
    <xf numFmtId="43" fontId="3" fillId="0" borderId="0" applyFont="0" applyFill="0" applyBorder="0" applyAlignment="0" applyProtection="0"/>
    <xf numFmtId="0" fontId="51" fillId="0" borderId="0"/>
    <xf numFmtId="38" fontId="30" fillId="0" borderId="0" applyFont="0" applyFill="0" applyBorder="0" applyAlignment="0" applyProtection="0"/>
    <xf numFmtId="40" fontId="30" fillId="0" borderId="0" applyFont="0" applyFill="0" applyBorder="0" applyAlignment="0" applyProtection="0"/>
    <xf numFmtId="324" fontId="3" fillId="0" borderId="0" applyFont="0" applyFill="0" applyBorder="0" applyAlignment="0" applyProtection="0"/>
    <xf numFmtId="0" fontId="3" fillId="0" borderId="0" applyFont="0" applyFill="0" applyBorder="0" applyAlignment="0" applyProtection="0"/>
    <xf numFmtId="37" fontId="51" fillId="0" borderId="0" applyBorder="0"/>
    <xf numFmtId="325" fontId="51" fillId="0" borderId="0"/>
    <xf numFmtId="326" fontId="3" fillId="0" borderId="0" applyFont="0" applyFill="0" applyBorder="0" applyAlignment="0" applyProtection="0"/>
    <xf numFmtId="327" fontId="3" fillId="0" borderId="0" applyFont="0" applyFill="0" applyBorder="0" applyAlignment="0" applyProtection="0"/>
    <xf numFmtId="180" fontId="30" fillId="0" borderId="0" applyFont="0" applyFill="0" applyBorder="0" applyAlignment="0" applyProtection="0"/>
    <xf numFmtId="181" fontId="30" fillId="0" borderId="0" applyFont="0" applyFill="0" applyBorder="0" applyAlignment="0" applyProtection="0"/>
    <xf numFmtId="328" fontId="3" fillId="0" borderId="0" applyFont="0" applyFill="0" applyBorder="0" applyAlignment="0" applyProtection="0"/>
    <xf numFmtId="328" fontId="3" fillId="0" borderId="0" applyFont="0" applyFill="0" applyBorder="0" applyAlignment="0" applyProtection="0"/>
    <xf numFmtId="17" fontId="42" fillId="0" borderId="0" applyFont="0" applyFill="0" applyBorder="0" applyAlignment="0" applyProtection="0"/>
    <xf numFmtId="329" fontId="3" fillId="0" borderId="0" applyFont="0" applyFill="0" applyBorder="0" applyAlignment="0" applyProtection="0"/>
    <xf numFmtId="0" fontId="3" fillId="0" borderId="0" applyFont="0" applyFill="0" applyBorder="0" applyAlignment="0" applyProtection="0"/>
    <xf numFmtId="0" fontId="199" fillId="0" borderId="0"/>
    <xf numFmtId="330" fontId="3" fillId="0" borderId="0" applyFont="0" applyFill="0" applyBorder="0" applyAlignment="0" applyProtection="0"/>
    <xf numFmtId="331" fontId="117" fillId="0" borderId="0"/>
    <xf numFmtId="0" fontId="135" fillId="0" borderId="0" applyFont="0" applyFill="0" applyBorder="0" applyAlignment="0" applyProtection="0">
      <alignment horizontal="right"/>
    </xf>
    <xf numFmtId="332" fontId="111" fillId="0" borderId="46" applyBorder="0" applyAlignment="0" applyProtection="0">
      <alignment horizontal="center"/>
    </xf>
    <xf numFmtId="0" fontId="200" fillId="28" borderId="0" applyNumberFormat="0" applyBorder="0" applyAlignment="0" applyProtection="0"/>
    <xf numFmtId="0" fontId="200" fillId="28" borderId="0" applyNumberFormat="0" applyBorder="0" applyAlignment="0" applyProtection="0"/>
    <xf numFmtId="195" fontId="200" fillId="28" borderId="0" applyNumberFormat="0" applyBorder="0" applyAlignment="0" applyProtection="0"/>
    <xf numFmtId="0" fontId="200" fillId="28" borderId="0" applyNumberFormat="0" applyBorder="0" applyAlignment="0" applyProtection="0"/>
    <xf numFmtId="0" fontId="200" fillId="28" borderId="0" applyNumberFormat="0" applyBorder="0" applyAlignment="0" applyProtection="0"/>
    <xf numFmtId="0" fontId="200" fillId="28" borderId="0" applyNumberFormat="0" applyBorder="0" applyAlignment="0" applyProtection="0"/>
    <xf numFmtId="0" fontId="200" fillId="28" borderId="0" applyNumberFormat="0" applyBorder="0" applyAlignment="0" applyProtection="0"/>
    <xf numFmtId="0" fontId="200" fillId="28" borderId="0" applyNumberFormat="0" applyBorder="0" applyAlignment="0" applyProtection="0"/>
    <xf numFmtId="0" fontId="200" fillId="28" borderId="0" applyNumberFormat="0" applyBorder="0" applyAlignment="0" applyProtection="0"/>
    <xf numFmtId="0" fontId="200" fillId="28" borderId="0" applyNumberFormat="0" applyBorder="0" applyAlignment="0" applyProtection="0"/>
    <xf numFmtId="0" fontId="200" fillId="28" borderId="0" applyNumberFormat="0" applyBorder="0" applyAlignment="0" applyProtection="0"/>
    <xf numFmtId="0" fontId="200" fillId="28" borderId="0" applyNumberFormat="0" applyBorder="0" applyAlignment="0" applyProtection="0"/>
    <xf numFmtId="0" fontId="200" fillId="28" borderId="0" applyNumberFormat="0" applyBorder="0" applyAlignment="0" applyProtection="0"/>
    <xf numFmtId="0" fontId="200" fillId="28" borderId="0" applyNumberFormat="0" applyBorder="0" applyAlignment="0" applyProtection="0"/>
    <xf numFmtId="0" fontId="200" fillId="28" borderId="0" applyNumberFormat="0" applyBorder="0" applyAlignment="0" applyProtection="0"/>
    <xf numFmtId="0" fontId="200" fillId="28" borderId="0" applyNumberFormat="0" applyBorder="0" applyAlignment="0" applyProtection="0"/>
    <xf numFmtId="0" fontId="200" fillId="28" borderId="0" applyNumberFormat="0" applyBorder="0" applyAlignment="0" applyProtection="0"/>
    <xf numFmtId="0" fontId="200" fillId="28" borderId="0" applyNumberFormat="0" applyBorder="0" applyAlignment="0" applyProtection="0"/>
    <xf numFmtId="0" fontId="200" fillId="28" borderId="0" applyNumberFormat="0" applyBorder="0" applyAlignment="0" applyProtection="0"/>
    <xf numFmtId="0" fontId="200" fillId="28" borderId="0" applyNumberFormat="0" applyBorder="0" applyAlignment="0" applyProtection="0"/>
    <xf numFmtId="0" fontId="200" fillId="28" borderId="0" applyNumberFormat="0" applyBorder="0" applyAlignment="0" applyProtection="0"/>
    <xf numFmtId="0" fontId="200" fillId="28" borderId="0" applyNumberFormat="0" applyBorder="0" applyAlignment="0" applyProtection="0"/>
    <xf numFmtId="195" fontId="200" fillId="28" borderId="0" applyNumberFormat="0" applyBorder="0" applyAlignment="0" applyProtection="0"/>
    <xf numFmtId="333" fontId="51" fillId="0" borderId="0"/>
    <xf numFmtId="37" fontId="201" fillId="0" borderId="0"/>
    <xf numFmtId="334" fontId="52" fillId="0" borderId="0" applyFont="0" applyFill="0" applyBorder="0" applyAlignment="0" applyProtection="0"/>
    <xf numFmtId="315" fontId="3" fillId="53" borderId="0">
      <alignment vertical="center"/>
    </xf>
    <xf numFmtId="37" fontId="202" fillId="0" borderId="6"/>
    <xf numFmtId="37" fontId="202" fillId="0" borderId="6"/>
    <xf numFmtId="37" fontId="202" fillId="0" borderId="6"/>
    <xf numFmtId="0" fontId="203" fillId="0" borderId="0"/>
    <xf numFmtId="0" fontId="203" fillId="0" borderId="0"/>
    <xf numFmtId="0" fontId="203" fillId="0" borderId="0"/>
    <xf numFmtId="0" fontId="203" fillId="0" borderId="0"/>
    <xf numFmtId="0" fontId="203" fillId="0" borderId="0"/>
    <xf numFmtId="0" fontId="203" fillId="0" borderId="0"/>
    <xf numFmtId="0" fontId="203"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132" fillId="0" borderId="0"/>
    <xf numFmtId="0" fontId="3" fillId="0" borderId="0"/>
    <xf numFmtId="0" fontId="132" fillId="0" borderId="0"/>
    <xf numFmtId="0" fontId="132" fillId="0" borderId="0"/>
    <xf numFmtId="0" fontId="132" fillId="0" borderId="0"/>
    <xf numFmtId="0" fontId="3" fillId="0" borderId="0"/>
    <xf numFmtId="0" fontId="132" fillId="0" borderId="0"/>
    <xf numFmtId="0" fontId="132" fillId="0" borderId="0"/>
    <xf numFmtId="0" fontId="3" fillId="0" borderId="0"/>
    <xf numFmtId="0" fontId="3" fillId="0" borderId="0"/>
    <xf numFmtId="0" fontId="3" fillId="0" borderId="0"/>
    <xf numFmtId="0" fontId="3" fillId="0" borderId="0"/>
    <xf numFmtId="0" fontId="3" fillId="0" borderId="0"/>
    <xf numFmtId="0" fontId="132" fillId="0" borderId="0"/>
    <xf numFmtId="0" fontId="132" fillId="0" borderId="0"/>
    <xf numFmtId="0" fontId="132" fillId="0" borderId="0"/>
    <xf numFmtId="0" fontId="3" fillId="0" borderId="0"/>
    <xf numFmtId="0" fontId="3" fillId="0" borderId="0"/>
    <xf numFmtId="0" fontId="133" fillId="0" borderId="0"/>
    <xf numFmtId="0" fontId="132" fillId="0" borderId="0"/>
    <xf numFmtId="0" fontId="132" fillId="0" borderId="0"/>
    <xf numFmtId="0" fontId="132" fillId="0" borderId="0"/>
    <xf numFmtId="0" fontId="131" fillId="0" borderId="0">
      <alignment vertical="center"/>
    </xf>
    <xf numFmtId="0" fontId="103" fillId="0" borderId="0"/>
    <xf numFmtId="0" fontId="103" fillId="0" borderId="0"/>
    <xf numFmtId="0" fontId="103" fillId="0" borderId="0"/>
    <xf numFmtId="0" fontId="3" fillId="0" borderId="0"/>
    <xf numFmtId="0" fontId="3" fillId="0" borderId="0"/>
    <xf numFmtId="0" fontId="3" fillId="0" borderId="0"/>
    <xf numFmtId="0" fontId="3" fillId="0" borderId="0"/>
    <xf numFmtId="0" fontId="103" fillId="0" borderId="0"/>
    <xf numFmtId="0" fontId="103" fillId="0" borderId="0"/>
    <xf numFmtId="195"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34" fillId="0" borderId="0"/>
    <xf numFmtId="0" fontId="13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4" fillId="0" borderId="0"/>
    <xf numFmtId="0" fontId="103" fillId="0" borderId="0"/>
    <xf numFmtId="0" fontId="103" fillId="0" borderId="0"/>
    <xf numFmtId="0" fontId="103" fillId="0" borderId="0"/>
    <xf numFmtId="0" fontId="103" fillId="0" borderId="0"/>
    <xf numFmtId="0" fontId="103" fillId="0" borderId="0"/>
    <xf numFmtId="0" fontId="106"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205" fillId="0" borderId="0" applyNumberFormat="0" applyFill="0" applyBorder="0" applyAlignment="0" applyProtection="0"/>
    <xf numFmtId="0" fontId="205" fillId="0" borderId="0" applyNumberFormat="0" applyFill="0" applyBorder="0" applyAlignment="0" applyProtection="0"/>
    <xf numFmtId="0" fontId="205" fillId="0" borderId="0" applyNumberFormat="0" applyFill="0" applyBorder="0" applyAlignment="0" applyProtection="0"/>
    <xf numFmtId="0" fontId="205" fillId="0" borderId="0" applyNumberFormat="0" applyFill="0" applyBorder="0" applyAlignment="0" applyProtection="0"/>
    <xf numFmtId="0" fontId="205" fillId="0" borderId="0" applyNumberFormat="0" applyFill="0" applyBorder="0" applyAlignment="0" applyProtection="0"/>
    <xf numFmtId="0" fontId="205" fillId="0" borderId="0" applyNumberFormat="0" applyFill="0" applyBorder="0" applyAlignment="0" applyProtection="0"/>
    <xf numFmtId="0" fontId="205"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5" fillId="0" borderId="0" applyNumberFormat="0" applyFill="0" applyBorder="0" applyAlignment="0" applyProtection="0"/>
    <xf numFmtId="0" fontId="205" fillId="0" borderId="0" applyNumberFormat="0" applyFill="0" applyBorder="0" applyAlignment="0" applyProtection="0"/>
    <xf numFmtId="0" fontId="205" fillId="0" borderId="0" applyNumberFormat="0" applyFill="0" applyBorder="0" applyAlignment="0" applyProtection="0"/>
    <xf numFmtId="0" fontId="205" fillId="0" borderId="0" applyNumberFormat="0" applyFill="0" applyBorder="0" applyAlignment="0" applyProtection="0"/>
    <xf numFmtId="0" fontId="205" fillId="0" borderId="0" applyNumberFormat="0" applyFill="0" applyBorder="0" applyAlignment="0" applyProtection="0"/>
    <xf numFmtId="0" fontId="205" fillId="0" borderId="0" applyNumberFormat="0" applyFill="0" applyBorder="0" applyAlignment="0" applyProtection="0"/>
    <xf numFmtId="0" fontId="205" fillId="0" borderId="0" applyNumberFormat="0" applyFill="0" applyBorder="0" applyAlignment="0" applyProtection="0"/>
    <xf numFmtId="0" fontId="205" fillId="0" borderId="0" applyNumberFormat="0" applyFill="0" applyBorder="0" applyAlignment="0" applyProtection="0"/>
    <xf numFmtId="0" fontId="205" fillId="0" borderId="0" applyNumberFormat="0" applyFill="0" applyBorder="0" applyAlignment="0" applyProtection="0"/>
    <xf numFmtId="0" fontId="205" fillId="0" borderId="0" applyNumberFormat="0" applyFill="0" applyBorder="0" applyAlignment="0" applyProtection="0"/>
    <xf numFmtId="0" fontId="134" fillId="0" borderId="0"/>
    <xf numFmtId="0" fontId="3" fillId="0" borderId="0"/>
    <xf numFmtId="0" fontId="205" fillId="0" borderId="0" applyNumberFormat="0" applyFill="0" applyBorder="0" applyAlignment="0" applyProtection="0"/>
    <xf numFmtId="0" fontId="205" fillId="0" borderId="0" applyNumberFormat="0" applyFill="0" applyBorder="0" applyAlignment="0" applyProtection="0"/>
    <xf numFmtId="0" fontId="205" fillId="0" borderId="0" applyNumberFormat="0" applyFill="0" applyBorder="0" applyAlignment="0" applyProtection="0"/>
    <xf numFmtId="0" fontId="205" fillId="0" borderId="0" applyNumberFormat="0" applyFill="0" applyBorder="0" applyAlignment="0" applyProtection="0"/>
    <xf numFmtId="0" fontId="205" fillId="0" borderId="0" applyNumberFormat="0" applyFill="0" applyBorder="0" applyAlignment="0" applyProtection="0"/>
    <xf numFmtId="0" fontId="205" fillId="0" borderId="0" applyNumberFormat="0" applyFill="0" applyBorder="0" applyAlignment="0" applyProtection="0"/>
    <xf numFmtId="0" fontId="205" fillId="0" borderId="0" applyNumberFormat="0" applyFill="0" applyBorder="0" applyAlignment="0" applyProtection="0"/>
    <xf numFmtId="0" fontId="205" fillId="0" borderId="0" applyNumberFormat="0" applyFill="0" applyBorder="0" applyAlignment="0" applyProtection="0"/>
    <xf numFmtId="0" fontId="205" fillId="0" borderId="0" applyNumberFormat="0" applyFill="0" applyBorder="0" applyAlignment="0" applyProtection="0"/>
    <xf numFmtId="0" fontId="205" fillId="0" borderId="0" applyNumberFormat="0" applyFill="0" applyBorder="0" applyAlignment="0" applyProtection="0"/>
    <xf numFmtId="0" fontId="84" fillId="0" borderId="0"/>
    <xf numFmtId="0" fontId="205" fillId="0" borderId="0" applyNumberFormat="0" applyFill="0" applyBorder="0" applyAlignment="0" applyProtection="0"/>
    <xf numFmtId="0" fontId="205" fillId="0" borderId="0" applyNumberFormat="0" applyFill="0" applyBorder="0" applyAlignment="0" applyProtection="0"/>
    <xf numFmtId="0" fontId="205" fillId="0" borderId="0" applyNumberFormat="0" applyFill="0" applyBorder="0" applyAlignment="0" applyProtection="0"/>
    <xf numFmtId="0" fontId="205" fillId="0" borderId="0" applyNumberFormat="0" applyFill="0" applyBorder="0" applyAlignment="0" applyProtection="0"/>
    <xf numFmtId="0" fontId="205" fillId="0" borderId="0" applyNumberFormat="0" applyFill="0" applyBorder="0" applyAlignment="0" applyProtection="0"/>
    <xf numFmtId="0" fontId="205" fillId="0" borderId="0" applyNumberFormat="0" applyFill="0" applyBorder="0" applyAlignment="0" applyProtection="0"/>
    <xf numFmtId="0" fontId="205" fillId="0" borderId="0" applyNumberFormat="0" applyFill="0" applyBorder="0" applyAlignment="0" applyProtection="0"/>
    <xf numFmtId="0" fontId="205" fillId="0" borderId="0" applyNumberFormat="0" applyFill="0" applyBorder="0" applyAlignment="0" applyProtection="0"/>
    <xf numFmtId="0" fontId="205" fillId="0" borderId="0" applyNumberFormat="0" applyFill="0" applyBorder="0" applyAlignment="0" applyProtection="0"/>
    <xf numFmtId="0" fontId="205" fillId="0" borderId="0" applyNumberFormat="0" applyFill="0" applyBorder="0" applyAlignment="0" applyProtection="0"/>
    <xf numFmtId="0" fontId="84" fillId="0" borderId="0"/>
    <xf numFmtId="0" fontId="3" fillId="0" borderId="0"/>
    <xf numFmtId="0" fontId="3" fillId="0" borderId="0"/>
    <xf numFmtId="0" fontId="3" fillId="0" borderId="0"/>
    <xf numFmtId="0" fontId="3" fillId="0" borderId="0"/>
    <xf numFmtId="0" fontId="3" fillId="0" borderId="0"/>
    <xf numFmtId="0" fontId="205" fillId="0" borderId="0" applyNumberFormat="0" applyFill="0" applyBorder="0" applyAlignment="0" applyProtection="0"/>
    <xf numFmtId="0" fontId="205" fillId="0" borderId="0" applyNumberFormat="0" applyFill="0" applyBorder="0" applyAlignment="0" applyProtection="0"/>
    <xf numFmtId="0" fontId="134" fillId="0" borderId="0"/>
    <xf numFmtId="0" fontId="132" fillId="0" borderId="0"/>
    <xf numFmtId="0" fontId="132" fillId="0" borderId="0"/>
    <xf numFmtId="0" fontId="206" fillId="0" borderId="0"/>
    <xf numFmtId="0" fontId="3" fillId="0" borderId="0"/>
    <xf numFmtId="0" fontId="3" fillId="0" borderId="0"/>
    <xf numFmtId="0" fontId="3" fillId="0" borderId="0"/>
    <xf numFmtId="0" fontId="3" fillId="0" borderId="0"/>
    <xf numFmtId="0" fontId="3" fillId="0" borderId="0"/>
    <xf numFmtId="0" fontId="3"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6" fillId="0" borderId="0"/>
    <xf numFmtId="0" fontId="51" fillId="0" borderId="0"/>
    <xf numFmtId="318" fontId="117" fillId="0" borderId="0"/>
    <xf numFmtId="335" fontId="117" fillId="0" borderId="0"/>
    <xf numFmtId="336" fontId="117" fillId="0" borderId="0"/>
    <xf numFmtId="319" fontId="117" fillId="0" borderId="0"/>
    <xf numFmtId="0" fontId="146" fillId="0" borderId="0"/>
    <xf numFmtId="0" fontId="102" fillId="0" borderId="0"/>
    <xf numFmtId="301" fontId="21" fillId="0" borderId="0"/>
    <xf numFmtId="0" fontId="3" fillId="0" borderId="0"/>
    <xf numFmtId="0" fontId="3" fillId="0" borderId="0"/>
    <xf numFmtId="337" fontId="21" fillId="0" borderId="0" applyFont="0" applyFill="0" applyBorder="0" applyAlignment="0" applyProtection="0"/>
    <xf numFmtId="0" fontId="3" fillId="29" borderId="18" applyNumberFormat="0" applyFont="0" applyAlignment="0" applyProtection="0"/>
    <xf numFmtId="0" fontId="3" fillId="29" borderId="18" applyNumberFormat="0" applyFont="0" applyAlignment="0" applyProtection="0"/>
    <xf numFmtId="0" fontId="3" fillId="11" borderId="18" applyNumberFormat="0" applyFont="0" applyAlignment="0" applyProtection="0">
      <alignment vertical="center"/>
    </xf>
    <xf numFmtId="0" fontId="3" fillId="29" borderId="18" applyNumberFormat="0" applyFont="0" applyAlignment="0" applyProtection="0"/>
    <xf numFmtId="0" fontId="3" fillId="29" borderId="18" applyNumberFormat="0" applyFont="0" applyAlignment="0" applyProtection="0"/>
    <xf numFmtId="0" fontId="3" fillId="29" borderId="18" applyNumberFormat="0" applyFont="0" applyAlignment="0" applyProtection="0"/>
    <xf numFmtId="0" fontId="3" fillId="29" borderId="18" applyNumberFormat="0" applyFont="0" applyAlignment="0" applyProtection="0"/>
    <xf numFmtId="0" fontId="3" fillId="29" borderId="18" applyNumberFormat="0" applyFont="0" applyAlignment="0" applyProtection="0"/>
    <xf numFmtId="0" fontId="3" fillId="29" borderId="18" applyNumberFormat="0" applyFont="0" applyAlignment="0" applyProtection="0"/>
    <xf numFmtId="0" fontId="3" fillId="29" borderId="18" applyNumberFormat="0" applyFont="0" applyAlignment="0" applyProtection="0"/>
    <xf numFmtId="0" fontId="3" fillId="29" borderId="18" applyNumberFormat="0" applyFont="0" applyAlignment="0" applyProtection="0"/>
    <xf numFmtId="0" fontId="3" fillId="29" borderId="18" applyNumberFormat="0" applyFont="0" applyAlignment="0" applyProtection="0"/>
    <xf numFmtId="0" fontId="3" fillId="11" borderId="18" applyNumberFormat="0" applyFont="0" applyAlignment="0" applyProtection="0">
      <alignment vertical="center"/>
    </xf>
    <xf numFmtId="0" fontId="3" fillId="29" borderId="18" applyNumberFormat="0" applyFont="0" applyAlignment="0" applyProtection="0"/>
    <xf numFmtId="0" fontId="3" fillId="29" borderId="18" applyNumberFormat="0" applyFont="0" applyAlignment="0" applyProtection="0"/>
    <xf numFmtId="0" fontId="3" fillId="29" borderId="18" applyNumberFormat="0" applyFont="0" applyAlignment="0" applyProtection="0"/>
    <xf numFmtId="0" fontId="3" fillId="29" borderId="18" applyNumberFormat="0" applyFont="0" applyAlignment="0" applyProtection="0"/>
    <xf numFmtId="0" fontId="3" fillId="29" borderId="18" applyNumberFormat="0" applyFont="0" applyAlignment="0" applyProtection="0"/>
    <xf numFmtId="0" fontId="3" fillId="29" borderId="18" applyNumberFormat="0" applyFont="0" applyAlignment="0" applyProtection="0"/>
    <xf numFmtId="0" fontId="3" fillId="29" borderId="18" applyNumberFormat="0" applyFont="0" applyAlignment="0" applyProtection="0"/>
    <xf numFmtId="0" fontId="3" fillId="29" borderId="18" applyNumberFormat="0" applyFont="0" applyAlignment="0" applyProtection="0"/>
    <xf numFmtId="0" fontId="3" fillId="29" borderId="18" applyNumberFormat="0" applyFont="0" applyAlignment="0" applyProtection="0"/>
    <xf numFmtId="4" fontId="207" fillId="0" borderId="0" applyNumberFormat="0" applyFill="0" applyBorder="0" applyAlignment="0" applyProtection="0">
      <alignment vertical="center"/>
    </xf>
    <xf numFmtId="338" fontId="101" fillId="0" borderId="0"/>
    <xf numFmtId="339" fontId="93" fillId="0" borderId="0" applyFill="0" applyBorder="0" applyProtection="0">
      <alignment vertical="center"/>
    </xf>
    <xf numFmtId="37" fontId="180" fillId="0" borderId="0"/>
    <xf numFmtId="37" fontId="42" fillId="0" borderId="0"/>
    <xf numFmtId="43" fontId="3" fillId="0" borderId="0" applyFont="0" applyFill="0" applyBorder="0" applyAlignment="0" applyProtection="0"/>
    <xf numFmtId="41" fontId="3" fillId="0" borderId="0" applyFont="0" applyFill="0" applyBorder="0" applyAlignment="0" applyProtection="0"/>
    <xf numFmtId="0" fontId="13" fillId="0" borderId="0"/>
    <xf numFmtId="253" fontId="208" fillId="0" borderId="0"/>
    <xf numFmtId="315" fontId="3" fillId="4" borderId="0">
      <alignment vertical="center"/>
    </xf>
    <xf numFmtId="0" fontId="209" fillId="25" borderId="19" applyNumberFormat="0" applyAlignment="0" applyProtection="0"/>
    <xf numFmtId="0" fontId="209" fillId="25" borderId="19" applyNumberFormat="0" applyAlignment="0" applyProtection="0"/>
    <xf numFmtId="0" fontId="33" fillId="45" borderId="19" applyNumberFormat="0" applyAlignment="0" applyProtection="0">
      <alignment vertical="center"/>
    </xf>
    <xf numFmtId="0" fontId="209" fillId="25" borderId="19" applyNumberFormat="0" applyAlignment="0" applyProtection="0"/>
    <xf numFmtId="0" fontId="209" fillId="25" borderId="19" applyNumberFormat="0" applyAlignment="0" applyProtection="0"/>
    <xf numFmtId="0" fontId="209" fillId="25" borderId="19" applyNumberFormat="0" applyAlignment="0" applyProtection="0"/>
    <xf numFmtId="0" fontId="209" fillId="25" borderId="19" applyNumberFormat="0" applyAlignment="0" applyProtection="0"/>
    <xf numFmtId="0" fontId="209" fillId="25" borderId="19" applyNumberFormat="0" applyAlignment="0" applyProtection="0"/>
    <xf numFmtId="0" fontId="209" fillId="25" borderId="19" applyNumberFormat="0" applyAlignment="0" applyProtection="0"/>
    <xf numFmtId="0" fontId="209" fillId="25" borderId="19" applyNumberFormat="0" applyAlignment="0" applyProtection="0"/>
    <xf numFmtId="0" fontId="209" fillId="25" borderId="19" applyNumberFormat="0" applyAlignment="0" applyProtection="0"/>
    <xf numFmtId="0" fontId="209" fillId="25" borderId="19" applyNumberFormat="0" applyAlignment="0" applyProtection="0"/>
    <xf numFmtId="0" fontId="33" fillId="45" borderId="19" applyNumberFormat="0" applyAlignment="0" applyProtection="0">
      <alignment vertical="center"/>
    </xf>
    <xf numFmtId="0" fontId="209" fillId="25" borderId="19" applyNumberFormat="0" applyAlignment="0" applyProtection="0"/>
    <xf numFmtId="0" fontId="209" fillId="25" borderId="19" applyNumberFormat="0" applyAlignment="0" applyProtection="0"/>
    <xf numFmtId="0" fontId="209" fillId="25" borderId="19" applyNumberFormat="0" applyAlignment="0" applyProtection="0"/>
    <xf numFmtId="0" fontId="209" fillId="25" borderId="19" applyNumberFormat="0" applyAlignment="0" applyProtection="0"/>
    <xf numFmtId="0" fontId="209" fillId="25" borderId="19" applyNumberFormat="0" applyAlignment="0" applyProtection="0"/>
    <xf numFmtId="0" fontId="209" fillId="25" borderId="19" applyNumberFormat="0" applyAlignment="0" applyProtection="0"/>
    <xf numFmtId="0" fontId="209" fillId="25" borderId="19" applyNumberFormat="0" applyAlignment="0" applyProtection="0"/>
    <xf numFmtId="0" fontId="209" fillId="25" borderId="19" applyNumberFormat="0" applyAlignment="0" applyProtection="0"/>
    <xf numFmtId="0" fontId="209" fillId="25" borderId="19" applyNumberFormat="0" applyAlignment="0" applyProtection="0"/>
    <xf numFmtId="209" fontId="81" fillId="0" borderId="0" applyNumberFormat="0" applyFill="0" applyBorder="0" applyAlignment="0" applyProtection="0"/>
    <xf numFmtId="260" fontId="3" fillId="0" borderId="0"/>
    <xf numFmtId="260" fontId="3" fillId="0" borderId="0"/>
    <xf numFmtId="1" fontId="210" fillId="0" borderId="0" applyProtection="0">
      <alignment horizontal="right" vertical="center"/>
    </xf>
    <xf numFmtId="0" fontId="117" fillId="0" borderId="0">
      <alignment horizontal="center"/>
    </xf>
    <xf numFmtId="0" fontId="211" fillId="0" borderId="0">
      <alignment horizontal="center"/>
    </xf>
    <xf numFmtId="0" fontId="212" fillId="0" borderId="0" applyNumberFormat="0" applyFont="0"/>
    <xf numFmtId="209" fontId="93" fillId="0" borderId="0"/>
    <xf numFmtId="49" fontId="213" fillId="0" borderId="30" applyFill="0" applyProtection="0">
      <alignment vertical="center"/>
    </xf>
    <xf numFmtId="340" fontId="3" fillId="0" borderId="0" applyFont="0" applyFill="0" applyBorder="0" applyAlignment="0"/>
    <xf numFmtId="341" fontId="3" fillId="0" borderId="0" applyFill="0" applyBorder="0"/>
    <xf numFmtId="0" fontId="214" fillId="0" borderId="0" applyNumberFormat="0" applyFill="0" applyBorder="0">
      <alignment horizontal="left"/>
    </xf>
    <xf numFmtId="14" fontId="103" fillId="0" borderId="0">
      <alignment horizontal="center" wrapText="1"/>
      <protection locked="0"/>
    </xf>
    <xf numFmtId="272" fontId="3" fillId="0" borderId="0" applyFont="0" applyFill="0" applyBorder="0" applyAlignment="0" applyProtection="0"/>
    <xf numFmtId="270" fontId="3" fillId="0" borderId="0" applyFont="0" applyFill="0" applyBorder="0" applyAlignment="0" applyProtection="0"/>
    <xf numFmtId="342" fontId="215" fillId="0" borderId="0" applyFont="0" applyFill="0" applyBorder="0" applyAlignment="0" applyProtection="0">
      <alignment horizontal="center"/>
    </xf>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1" fillId="0" borderId="0" applyFont="0" applyFill="0" applyBorder="0" applyAlignment="0" applyProtection="0">
      <alignment vertical="center"/>
    </xf>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3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3"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343" fontId="81" fillId="0" borderId="0" applyFont="0" applyFill="0" applyBorder="0" applyProtection="0">
      <alignment horizontal="right"/>
    </xf>
    <xf numFmtId="344" fontId="216" fillId="0" borderId="0"/>
    <xf numFmtId="345" fontId="135" fillId="0" borderId="0" applyFont="0" applyFill="0" applyBorder="0" applyAlignment="0" applyProtection="0"/>
    <xf numFmtId="9" fontId="3" fillId="0" borderId="0" applyFont="0" applyFill="0" applyBorder="0" applyAlignment="0" applyProtection="0"/>
    <xf numFmtId="344" fontId="21" fillId="0" borderId="0" applyFont="0" applyFill="0" applyBorder="0" applyAlignment="0" applyProtection="0"/>
    <xf numFmtId="217" fontId="3" fillId="0" borderId="0" applyBorder="0"/>
    <xf numFmtId="195" fontId="21" fillId="59" borderId="6">
      <alignment horizontal="center" vertical="center"/>
    </xf>
    <xf numFmtId="0" fontId="21" fillId="59" borderId="6">
      <alignment horizontal="center" vertical="center"/>
    </xf>
    <xf numFmtId="0" fontId="21" fillId="59" borderId="6">
      <alignment horizontal="center" vertical="center"/>
    </xf>
    <xf numFmtId="0" fontId="21" fillId="59" borderId="6">
      <alignment horizontal="center" vertical="center"/>
    </xf>
    <xf numFmtId="0" fontId="21" fillId="59" borderId="6">
      <alignment horizontal="center" vertical="center"/>
    </xf>
    <xf numFmtId="0" fontId="21" fillId="59" borderId="6">
      <alignment horizontal="center" vertical="center"/>
    </xf>
    <xf numFmtId="0" fontId="21" fillId="59" borderId="6">
      <alignment horizontal="center" vertical="center"/>
    </xf>
    <xf numFmtId="0" fontId="21" fillId="59" borderId="6">
      <alignment horizontal="center" vertical="center"/>
    </xf>
    <xf numFmtId="0" fontId="21" fillId="59" borderId="6">
      <alignment horizontal="center" vertical="center"/>
    </xf>
    <xf numFmtId="0" fontId="21" fillId="59" borderId="6">
      <alignment horizontal="center" vertical="center"/>
    </xf>
    <xf numFmtId="9" fontId="91" fillId="0" borderId="0" applyFont="0" applyFill="0" applyBorder="0" applyAlignment="0" applyProtection="0"/>
    <xf numFmtId="346" fontId="51" fillId="0" borderId="0"/>
    <xf numFmtId="13" fontId="3" fillId="0" borderId="0" applyFont="0" applyFill="0" applyProtection="0"/>
    <xf numFmtId="0" fontId="3" fillId="0" borderId="0" applyFill="0" applyBorder="0" applyAlignment="0"/>
    <xf numFmtId="269" fontId="3" fillId="0" borderId="0" applyFill="0" applyBorder="0" applyAlignment="0"/>
    <xf numFmtId="0" fontId="3" fillId="0" borderId="0" applyFill="0" applyBorder="0" applyAlignment="0"/>
    <xf numFmtId="273" fontId="3" fillId="0" borderId="0" applyFill="0" applyBorder="0" applyAlignment="0"/>
    <xf numFmtId="269" fontId="3" fillId="0" borderId="0" applyFill="0" applyBorder="0" applyAlignment="0"/>
    <xf numFmtId="188" fontId="187" fillId="0" borderId="0"/>
    <xf numFmtId="0" fontId="217" fillId="0" borderId="0"/>
    <xf numFmtId="0" fontId="217" fillId="0" borderId="47">
      <alignment horizontal="right"/>
    </xf>
    <xf numFmtId="2" fontId="21" fillId="4" borderId="0" applyNumberFormat="0" applyFill="0" applyBorder="0" applyAlignment="0"/>
    <xf numFmtId="217" fontId="146" fillId="6" borderId="0"/>
    <xf numFmtId="0" fontId="30" fillId="0" borderId="0" applyNumberFormat="0" applyFont="0" applyFill="0" applyBorder="0" applyAlignment="0" applyProtection="0">
      <alignment horizontal="left"/>
    </xf>
    <xf numFmtId="15" fontId="30" fillId="0" borderId="0" applyFont="0" applyFill="0" applyBorder="0" applyAlignment="0" applyProtection="0"/>
    <xf numFmtId="4" fontId="30" fillId="0" borderId="0" applyFont="0" applyFill="0" applyBorder="0" applyAlignment="0" applyProtection="0"/>
    <xf numFmtId="0" fontId="119" fillId="0" borderId="17">
      <alignment horizontal="center"/>
    </xf>
    <xf numFmtId="3" fontId="30" fillId="0" borderId="0" applyFont="0" applyFill="0" applyBorder="0" applyAlignment="0" applyProtection="0"/>
    <xf numFmtId="0" fontId="30" fillId="60" borderId="0" applyNumberFormat="0" applyFont="0" applyBorder="0" applyAlignment="0" applyProtection="0"/>
    <xf numFmtId="0" fontId="218" fillId="6" borderId="0">
      <alignment vertical="top"/>
    </xf>
    <xf numFmtId="237" fontId="81" fillId="0" borderId="0" applyFont="0" applyFill="0" applyBorder="0" applyProtection="0">
      <alignment horizontal="right"/>
    </xf>
    <xf numFmtId="347" fontId="81" fillId="0" borderId="0" applyFont="0" applyFill="0" applyBorder="0" applyProtection="0">
      <alignment horizontal="right"/>
    </xf>
    <xf numFmtId="348" fontId="81" fillId="0" borderId="0" applyFont="0" applyFill="0" applyBorder="0" applyProtection="0">
      <alignment horizontal="right"/>
    </xf>
    <xf numFmtId="37" fontId="69" fillId="6" borderId="25">
      <alignment horizontal="right"/>
    </xf>
    <xf numFmtId="0" fontId="219" fillId="61" borderId="0" applyNumberFormat="0" applyFont="0" applyBorder="0" applyAlignment="0">
      <alignment horizontal="center"/>
    </xf>
    <xf numFmtId="349" fontId="3" fillId="0" borderId="0" applyNumberFormat="0" applyFill="0" applyBorder="0" applyAlignment="0" applyProtection="0">
      <alignment horizontal="left"/>
    </xf>
    <xf numFmtId="350" fontId="3" fillId="0" borderId="0"/>
    <xf numFmtId="0" fontId="156" fillId="0" borderId="48">
      <alignment vertical="center"/>
    </xf>
    <xf numFmtId="4" fontId="220" fillId="28" borderId="49" applyNumberFormat="0" applyProtection="0">
      <alignment vertical="center"/>
    </xf>
    <xf numFmtId="4" fontId="220" fillId="28" borderId="49" applyNumberFormat="0" applyProtection="0">
      <alignment vertical="center"/>
    </xf>
    <xf numFmtId="4" fontId="220" fillId="28" borderId="49" applyNumberFormat="0" applyProtection="0">
      <alignment vertical="center"/>
    </xf>
    <xf numFmtId="4" fontId="221" fillId="36" borderId="49" applyNumberFormat="0" applyProtection="0">
      <alignment vertical="center"/>
    </xf>
    <xf numFmtId="4" fontId="221" fillId="36" borderId="49" applyNumberFormat="0" applyProtection="0">
      <alignment vertical="center"/>
    </xf>
    <xf numFmtId="4" fontId="221" fillId="36" borderId="49" applyNumberFormat="0" applyProtection="0">
      <alignment vertical="center"/>
    </xf>
    <xf numFmtId="4" fontId="220" fillId="36" borderId="49" applyNumberFormat="0" applyProtection="0">
      <alignment horizontal="left" vertical="center" indent="1"/>
    </xf>
    <xf numFmtId="4" fontId="220" fillId="36" borderId="49" applyNumberFormat="0" applyProtection="0">
      <alignment horizontal="left" vertical="center" indent="1"/>
    </xf>
    <xf numFmtId="4" fontId="220" fillId="36" borderId="49" applyNumberFormat="0" applyProtection="0">
      <alignment horizontal="left" vertical="center" indent="1"/>
    </xf>
    <xf numFmtId="0" fontId="220" fillId="36" borderId="49" applyNumberFormat="0" applyProtection="0">
      <alignment horizontal="left" vertical="top" indent="1"/>
    </xf>
    <xf numFmtId="0" fontId="220" fillId="36" borderId="49" applyNumberFormat="0" applyProtection="0">
      <alignment horizontal="left" vertical="top" indent="1"/>
    </xf>
    <xf numFmtId="0" fontId="220" fillId="36" borderId="49" applyNumberFormat="0" applyProtection="0">
      <alignment horizontal="left" vertical="top" indent="1"/>
    </xf>
    <xf numFmtId="4" fontId="220" fillId="62" borderId="0" applyNumberFormat="0" applyProtection="0">
      <alignment horizontal="left" vertical="center" indent="1"/>
    </xf>
    <xf numFmtId="4" fontId="84" fillId="8" borderId="49" applyNumberFormat="0" applyProtection="0">
      <alignment horizontal="right" vertical="center"/>
    </xf>
    <xf numFmtId="4" fontId="84" fillId="8" borderId="49" applyNumberFormat="0" applyProtection="0">
      <alignment horizontal="right" vertical="center"/>
    </xf>
    <xf numFmtId="4" fontId="84" fillId="8" borderId="49" applyNumberFormat="0" applyProtection="0">
      <alignment horizontal="right" vertical="center"/>
    </xf>
    <xf numFmtId="4" fontId="84" fillId="14" borderId="49" applyNumberFormat="0" applyProtection="0">
      <alignment horizontal="right" vertical="center"/>
    </xf>
    <xf numFmtId="4" fontId="84" fillId="14" borderId="49" applyNumberFormat="0" applyProtection="0">
      <alignment horizontal="right" vertical="center"/>
    </xf>
    <xf numFmtId="4" fontId="84" fillId="14" borderId="49" applyNumberFormat="0" applyProtection="0">
      <alignment horizontal="right" vertical="center"/>
    </xf>
    <xf numFmtId="4" fontId="84" fillId="22" borderId="49" applyNumberFormat="0" applyProtection="0">
      <alignment horizontal="right" vertical="center"/>
    </xf>
    <xf numFmtId="4" fontId="84" fillId="22" borderId="49" applyNumberFormat="0" applyProtection="0">
      <alignment horizontal="right" vertical="center"/>
    </xf>
    <xf numFmtId="4" fontId="84" fillId="22" borderId="49" applyNumberFormat="0" applyProtection="0">
      <alignment horizontal="right" vertical="center"/>
    </xf>
    <xf numFmtId="4" fontId="84" fillId="16" borderId="49" applyNumberFormat="0" applyProtection="0">
      <alignment horizontal="right" vertical="center"/>
    </xf>
    <xf numFmtId="4" fontId="84" fillId="16" borderId="49" applyNumberFormat="0" applyProtection="0">
      <alignment horizontal="right" vertical="center"/>
    </xf>
    <xf numFmtId="4" fontId="84" fillId="16" borderId="49" applyNumberFormat="0" applyProtection="0">
      <alignment horizontal="right" vertical="center"/>
    </xf>
    <xf numFmtId="4" fontId="84" fillId="20" borderId="49" applyNumberFormat="0" applyProtection="0">
      <alignment horizontal="right" vertical="center"/>
    </xf>
    <xf numFmtId="4" fontId="84" fillId="20" borderId="49" applyNumberFormat="0" applyProtection="0">
      <alignment horizontal="right" vertical="center"/>
    </xf>
    <xf numFmtId="4" fontId="84" fillId="20" borderId="49" applyNumberFormat="0" applyProtection="0">
      <alignment horizontal="right" vertical="center"/>
    </xf>
    <xf numFmtId="4" fontId="84" fillId="24" borderId="49" applyNumberFormat="0" applyProtection="0">
      <alignment horizontal="right" vertical="center"/>
    </xf>
    <xf numFmtId="4" fontId="84" fillId="24" borderId="49" applyNumberFormat="0" applyProtection="0">
      <alignment horizontal="right" vertical="center"/>
    </xf>
    <xf numFmtId="4" fontId="84" fillId="24" borderId="49" applyNumberFormat="0" applyProtection="0">
      <alignment horizontal="right" vertical="center"/>
    </xf>
    <xf numFmtId="4" fontId="84" fillId="23" borderId="49" applyNumberFormat="0" applyProtection="0">
      <alignment horizontal="right" vertical="center"/>
    </xf>
    <xf numFmtId="4" fontId="84" fillId="23" borderId="49" applyNumberFormat="0" applyProtection="0">
      <alignment horizontal="right" vertical="center"/>
    </xf>
    <xf numFmtId="4" fontId="84" fillId="23" borderId="49" applyNumberFormat="0" applyProtection="0">
      <alignment horizontal="right" vertical="center"/>
    </xf>
    <xf numFmtId="4" fontId="84" fillId="63" borderId="49" applyNumberFormat="0" applyProtection="0">
      <alignment horizontal="right" vertical="center"/>
    </xf>
    <xf numFmtId="4" fontId="84" fillId="63" borderId="49" applyNumberFormat="0" applyProtection="0">
      <alignment horizontal="right" vertical="center"/>
    </xf>
    <xf numFmtId="4" fontId="84" fillId="63" borderId="49" applyNumberFormat="0" applyProtection="0">
      <alignment horizontal="right" vertical="center"/>
    </xf>
    <xf numFmtId="4" fontId="84" fillId="15" borderId="49" applyNumberFormat="0" applyProtection="0">
      <alignment horizontal="right" vertical="center"/>
    </xf>
    <xf numFmtId="4" fontId="84" fillId="15" borderId="49" applyNumberFormat="0" applyProtection="0">
      <alignment horizontal="right" vertical="center"/>
    </xf>
    <xf numFmtId="4" fontId="84" fillId="15" borderId="49" applyNumberFormat="0" applyProtection="0">
      <alignment horizontal="right" vertical="center"/>
    </xf>
    <xf numFmtId="4" fontId="220" fillId="64" borderId="50" applyNumberFormat="0" applyProtection="0">
      <alignment horizontal="left" vertical="center" indent="1"/>
    </xf>
    <xf numFmtId="4" fontId="220" fillId="64" borderId="50" applyNumberFormat="0" applyProtection="0">
      <alignment horizontal="left" vertical="center" indent="1"/>
    </xf>
    <xf numFmtId="4" fontId="220" fillId="64" borderId="50" applyNumberFormat="0" applyProtection="0">
      <alignment horizontal="left" vertical="center" indent="1"/>
    </xf>
    <xf numFmtId="4" fontId="84" fillId="65" borderId="0" applyNumberFormat="0" applyProtection="0">
      <alignment horizontal="left" vertical="center" indent="1"/>
    </xf>
    <xf numFmtId="4" fontId="222" fillId="32" borderId="0" applyNumberFormat="0" applyProtection="0">
      <alignment horizontal="left" vertical="center" indent="1"/>
    </xf>
    <xf numFmtId="4" fontId="84" fillId="66" borderId="49" applyNumberFormat="0" applyProtection="0">
      <alignment horizontal="right" vertical="center"/>
    </xf>
    <xf numFmtId="4" fontId="84" fillId="66" borderId="49" applyNumberFormat="0" applyProtection="0">
      <alignment horizontal="right" vertical="center"/>
    </xf>
    <xf numFmtId="4" fontId="84" fillId="66" borderId="49" applyNumberFormat="0" applyProtection="0">
      <alignment horizontal="right" vertical="center"/>
    </xf>
    <xf numFmtId="4" fontId="84" fillId="65" borderId="0" applyNumberFormat="0" applyProtection="0">
      <alignment horizontal="left" vertical="center" indent="1"/>
    </xf>
    <xf numFmtId="4" fontId="84" fillId="62" borderId="0" applyNumberFormat="0" applyProtection="0">
      <alignment horizontal="left" vertical="center" indent="1"/>
    </xf>
    <xf numFmtId="0" fontId="3" fillId="32" borderId="49" applyNumberFormat="0" applyProtection="0">
      <alignment horizontal="left" vertical="center" indent="1"/>
    </xf>
    <xf numFmtId="0" fontId="3" fillId="32" borderId="49" applyNumberFormat="0" applyProtection="0">
      <alignment horizontal="left" vertical="center" indent="1"/>
    </xf>
    <xf numFmtId="0" fontId="3" fillId="32" borderId="49" applyNumberFormat="0" applyProtection="0">
      <alignment horizontal="left" vertical="center" indent="1"/>
    </xf>
    <xf numFmtId="0" fontId="3" fillId="32" borderId="49" applyNumberFormat="0" applyProtection="0">
      <alignment horizontal="left" vertical="top" indent="1"/>
    </xf>
    <xf numFmtId="0" fontId="3" fillId="32" borderId="49" applyNumberFormat="0" applyProtection="0">
      <alignment horizontal="left" vertical="top" indent="1"/>
    </xf>
    <xf numFmtId="0" fontId="3" fillId="32" borderId="49" applyNumberFormat="0" applyProtection="0">
      <alignment horizontal="left" vertical="top" indent="1"/>
    </xf>
    <xf numFmtId="0" fontId="3" fillId="62" borderId="49" applyNumberFormat="0" applyProtection="0">
      <alignment horizontal="left" vertical="center" indent="1"/>
    </xf>
    <xf numFmtId="0" fontId="3" fillId="62" borderId="49" applyNumberFormat="0" applyProtection="0">
      <alignment horizontal="left" vertical="center" indent="1"/>
    </xf>
    <xf numFmtId="0" fontId="3" fillId="62" borderId="49" applyNumberFormat="0" applyProtection="0">
      <alignment horizontal="left" vertical="center" indent="1"/>
    </xf>
    <xf numFmtId="0" fontId="3" fillId="62" borderId="49" applyNumberFormat="0" applyProtection="0">
      <alignment horizontal="left" vertical="top" indent="1"/>
    </xf>
    <xf numFmtId="0" fontId="3" fillId="62" borderId="49" applyNumberFormat="0" applyProtection="0">
      <alignment horizontal="left" vertical="top" indent="1"/>
    </xf>
    <xf numFmtId="0" fontId="3" fillId="62" borderId="49" applyNumberFormat="0" applyProtection="0">
      <alignment horizontal="left" vertical="top" indent="1"/>
    </xf>
    <xf numFmtId="0" fontId="3" fillId="41" borderId="49" applyNumberFormat="0" applyProtection="0">
      <alignment horizontal="left" vertical="center" indent="1"/>
    </xf>
    <xf numFmtId="0" fontId="3" fillId="41" borderId="49" applyNumberFormat="0" applyProtection="0">
      <alignment horizontal="left" vertical="center" indent="1"/>
    </xf>
    <xf numFmtId="0" fontId="3" fillId="41" borderId="49" applyNumberFormat="0" applyProtection="0">
      <alignment horizontal="left" vertical="center" indent="1"/>
    </xf>
    <xf numFmtId="0" fontId="3" fillId="41" borderId="49" applyNumberFormat="0" applyProtection="0">
      <alignment horizontal="left" vertical="top" indent="1"/>
    </xf>
    <xf numFmtId="0" fontId="3" fillId="41" borderId="49" applyNumberFormat="0" applyProtection="0">
      <alignment horizontal="left" vertical="top" indent="1"/>
    </xf>
    <xf numFmtId="0" fontId="3" fillId="41" borderId="49" applyNumberFormat="0" applyProtection="0">
      <alignment horizontal="left" vertical="top" indent="1"/>
    </xf>
    <xf numFmtId="0" fontId="3" fillId="2" borderId="49" applyNumberFormat="0" applyProtection="0">
      <alignment horizontal="left" vertical="center" indent="1"/>
    </xf>
    <xf numFmtId="0" fontId="3" fillId="2" borderId="49" applyNumberFormat="0" applyProtection="0">
      <alignment horizontal="left" vertical="center" indent="1"/>
    </xf>
    <xf numFmtId="0" fontId="3" fillId="2" borderId="49" applyNumberFormat="0" applyProtection="0">
      <alignment horizontal="left" vertical="center" indent="1"/>
    </xf>
    <xf numFmtId="0" fontId="3" fillId="2" borderId="49" applyNumberFormat="0" applyProtection="0">
      <alignment horizontal="left" vertical="top" indent="1"/>
    </xf>
    <xf numFmtId="0" fontId="3" fillId="2" borderId="49" applyNumberFormat="0" applyProtection="0">
      <alignment horizontal="left" vertical="top" indent="1"/>
    </xf>
    <xf numFmtId="0" fontId="3" fillId="2" borderId="49" applyNumberFormat="0" applyProtection="0">
      <alignment horizontal="left" vertical="top" indent="1"/>
    </xf>
    <xf numFmtId="4" fontId="84" fillId="27" borderId="49" applyNumberFormat="0" applyProtection="0">
      <alignment vertical="center"/>
    </xf>
    <xf numFmtId="4" fontId="84" fillId="27" borderId="49" applyNumberFormat="0" applyProtection="0">
      <alignment vertical="center"/>
    </xf>
    <xf numFmtId="4" fontId="84" fillId="27" borderId="49" applyNumberFormat="0" applyProtection="0">
      <alignment vertical="center"/>
    </xf>
    <xf numFmtId="4" fontId="223" fillId="27" borderId="49" applyNumberFormat="0" applyProtection="0">
      <alignment vertical="center"/>
    </xf>
    <xf numFmtId="4" fontId="223" fillId="27" borderId="49" applyNumberFormat="0" applyProtection="0">
      <alignment vertical="center"/>
    </xf>
    <xf numFmtId="4" fontId="223" fillId="27" borderId="49" applyNumberFormat="0" applyProtection="0">
      <alignment vertical="center"/>
    </xf>
    <xf numFmtId="4" fontId="84" fillId="27" borderId="49" applyNumberFormat="0" applyProtection="0">
      <alignment horizontal="left" vertical="center" indent="1"/>
    </xf>
    <xf numFmtId="4" fontId="84" fillId="27" borderId="49" applyNumberFormat="0" applyProtection="0">
      <alignment horizontal="left" vertical="center" indent="1"/>
    </xf>
    <xf numFmtId="4" fontId="84" fillId="27" borderId="49" applyNumberFormat="0" applyProtection="0">
      <alignment horizontal="left" vertical="center" indent="1"/>
    </xf>
    <xf numFmtId="0" fontId="84" fillId="27" borderId="49" applyNumberFormat="0" applyProtection="0">
      <alignment horizontal="left" vertical="top" indent="1"/>
    </xf>
    <xf numFmtId="0" fontId="84" fillId="27" borderId="49" applyNumberFormat="0" applyProtection="0">
      <alignment horizontal="left" vertical="top" indent="1"/>
    </xf>
    <xf numFmtId="0" fontId="84" fillId="27" borderId="49" applyNumberFormat="0" applyProtection="0">
      <alignment horizontal="left" vertical="top" indent="1"/>
    </xf>
    <xf numFmtId="4" fontId="84" fillId="49" borderId="19" applyNumberFormat="0" applyProtection="0">
      <alignment horizontal="right" vertical="center"/>
    </xf>
    <xf numFmtId="4" fontId="84" fillId="49" borderId="19" applyNumberFormat="0" applyProtection="0">
      <alignment horizontal="right" vertical="center"/>
    </xf>
    <xf numFmtId="4" fontId="84" fillId="49" borderId="19" applyNumberFormat="0" applyProtection="0">
      <alignment horizontal="right" vertical="center"/>
    </xf>
    <xf numFmtId="4" fontId="223" fillId="65" borderId="49" applyNumberFormat="0" applyProtection="0">
      <alignment horizontal="right" vertical="center"/>
    </xf>
    <xf numFmtId="4" fontId="223" fillId="65" borderId="49" applyNumberFormat="0" applyProtection="0">
      <alignment horizontal="right" vertical="center"/>
    </xf>
    <xf numFmtId="4" fontId="223" fillId="65" borderId="49" applyNumberFormat="0" applyProtection="0">
      <alignment horizontal="right" vertical="center"/>
    </xf>
    <xf numFmtId="4" fontId="84" fillId="66" borderId="49" applyNumberFormat="0" applyProtection="0">
      <alignment horizontal="left" vertical="center" indent="1"/>
    </xf>
    <xf numFmtId="4" fontId="84" fillId="66" borderId="49" applyNumberFormat="0" applyProtection="0">
      <alignment horizontal="left" vertical="center" indent="1"/>
    </xf>
    <xf numFmtId="4" fontId="84" fillId="66" borderId="49" applyNumberFormat="0" applyProtection="0">
      <alignment horizontal="left" vertical="center" indent="1"/>
    </xf>
    <xf numFmtId="0" fontId="84" fillId="62" borderId="49" applyNumberFormat="0" applyProtection="0">
      <alignment horizontal="left" vertical="top" indent="1"/>
    </xf>
    <xf numFmtId="0" fontId="84" fillId="62" borderId="49" applyNumberFormat="0" applyProtection="0">
      <alignment horizontal="left" vertical="top" indent="1"/>
    </xf>
    <xf numFmtId="0" fontId="84" fillId="62" borderId="49" applyNumberFormat="0" applyProtection="0">
      <alignment horizontal="left" vertical="top" indent="1"/>
    </xf>
    <xf numFmtId="4" fontId="224" fillId="52" borderId="0" applyNumberFormat="0" applyProtection="0">
      <alignment horizontal="left" vertical="center" indent="1"/>
    </xf>
    <xf numFmtId="4" fontId="153" fillId="65" borderId="49" applyNumberFormat="0" applyProtection="0">
      <alignment horizontal="right" vertical="center"/>
    </xf>
    <xf numFmtId="4" fontId="153" fillId="65" borderId="49" applyNumberFormat="0" applyProtection="0">
      <alignment horizontal="right" vertical="center"/>
    </xf>
    <xf numFmtId="4" fontId="153" fillId="65" borderId="49" applyNumberFormat="0" applyProtection="0">
      <alignment horizontal="right" vertical="center"/>
    </xf>
    <xf numFmtId="195" fontId="160" fillId="9" borderId="0" applyNumberFormat="0" applyBorder="0" applyAlignment="0" applyProtection="0"/>
    <xf numFmtId="349" fontId="3" fillId="67" borderId="7">
      <alignment horizontal="center" vertical="center"/>
    </xf>
    <xf numFmtId="0" fontId="219" fillId="1" borderId="8" applyNumberFormat="0" applyFont="0" applyAlignment="0">
      <alignment horizontal="center"/>
    </xf>
    <xf numFmtId="0" fontId="219" fillId="1" borderId="8" applyNumberFormat="0" applyFont="0" applyAlignment="0">
      <alignment horizontal="center"/>
    </xf>
    <xf numFmtId="351" fontId="51" fillId="0" borderId="0"/>
    <xf numFmtId="1" fontId="3" fillId="0" borderId="0"/>
    <xf numFmtId="3" fontId="225" fillId="0" borderId="51" applyBorder="0" applyAlignment="0">
      <protection locked="0"/>
    </xf>
    <xf numFmtId="0" fontId="15" fillId="0" borderId="0" applyFont="0" applyFill="0" applyBorder="0">
      <alignment horizontal="right"/>
    </xf>
    <xf numFmtId="0" fontId="226" fillId="0" borderId="0" applyFill="0" applyBorder="0" applyProtection="0">
      <alignment horizontal="centerContinuous" vertical="top"/>
    </xf>
    <xf numFmtId="195" fontId="209" fillId="25" borderId="19" applyNumberFormat="0" applyAlignment="0" applyProtection="0"/>
    <xf numFmtId="0" fontId="51" fillId="0" borderId="0" applyFill="0" applyBorder="0" applyProtection="0">
      <alignment horizontal="left"/>
    </xf>
    <xf numFmtId="195" fontId="117" fillId="0" borderId="0">
      <alignment horizontal="left"/>
    </xf>
    <xf numFmtId="0" fontId="117" fillId="0" borderId="0">
      <alignment horizontal="left"/>
    </xf>
    <xf numFmtId="0" fontId="117" fillId="0" borderId="0">
      <alignment horizontal="left"/>
    </xf>
    <xf numFmtId="0" fontId="117" fillId="0" borderId="0">
      <alignment horizontal="left"/>
    </xf>
    <xf numFmtId="0" fontId="117" fillId="0" borderId="0">
      <alignment horizontal="left"/>
    </xf>
    <xf numFmtId="0" fontId="117" fillId="0" borderId="0">
      <alignment horizontal="left"/>
    </xf>
    <xf numFmtId="0" fontId="117" fillId="0" borderId="0">
      <alignment horizontal="left"/>
    </xf>
    <xf numFmtId="0" fontId="117" fillId="0" borderId="0">
      <alignment horizontal="left"/>
    </xf>
    <xf numFmtId="0" fontId="117" fillId="0" borderId="0">
      <alignment horizontal="left"/>
    </xf>
    <xf numFmtId="0" fontId="117" fillId="0" borderId="0">
      <alignment horizontal="left"/>
    </xf>
    <xf numFmtId="0" fontId="227" fillId="0" borderId="0"/>
    <xf numFmtId="0" fontId="228" fillId="0" borderId="0" applyNumberFormat="0" applyFill="0" applyBorder="0" applyAlignment="0">
      <alignment horizontal="center"/>
    </xf>
    <xf numFmtId="1" fontId="51" fillId="0" borderId="0" applyBorder="0">
      <alignment horizontal="left" vertical="top" wrapText="1"/>
    </xf>
    <xf numFmtId="0" fontId="57" fillId="0" borderId="0"/>
    <xf numFmtId="12" fontId="3" fillId="0" borderId="0" applyFont="0" applyFill="0" applyBorder="0" applyProtection="0">
      <alignment horizontal="right"/>
    </xf>
    <xf numFmtId="352" fontId="81" fillId="5" borderId="0" applyFont="0" applyFill="0" applyBorder="0" applyProtection="0">
      <alignment horizontal="right"/>
    </xf>
    <xf numFmtId="37" fontId="229" fillId="0" borderId="0"/>
    <xf numFmtId="37" fontId="229" fillId="0" borderId="0"/>
    <xf numFmtId="37" fontId="229" fillId="0" borderId="0"/>
    <xf numFmtId="37" fontId="229" fillId="0" borderId="0"/>
    <xf numFmtId="37" fontId="229" fillId="0" borderId="0"/>
    <xf numFmtId="37" fontId="229" fillId="0" borderId="0"/>
    <xf numFmtId="37" fontId="229" fillId="0" borderId="0"/>
    <xf numFmtId="37" fontId="229" fillId="0" borderId="0"/>
    <xf numFmtId="0" fontId="42" fillId="0" borderId="0"/>
    <xf numFmtId="0" fontId="3" fillId="0" borderId="0">
      <alignment vertical="top"/>
    </xf>
    <xf numFmtId="0" fontId="30" fillId="0" borderId="0" applyNumberFormat="0" applyFill="0" applyBorder="0" applyProtection="0">
      <alignment vertical="top" wrapText="1"/>
    </xf>
    <xf numFmtId="0" fontId="230" fillId="0" borderId="0" applyNumberFormat="0" applyBorder="0" applyAlignment="0"/>
    <xf numFmtId="0" fontId="231" fillId="68" borderId="0" applyNumberFormat="0" applyBorder="0" applyAlignment="0"/>
    <xf numFmtId="0" fontId="232" fillId="25" borderId="0" applyNumberFormat="0" applyBorder="0" applyAlignment="0"/>
    <xf numFmtId="0" fontId="3" fillId="0" borderId="0" applyFill="0" applyBorder="0" applyAlignment="0" applyProtection="0"/>
    <xf numFmtId="0" fontId="233" fillId="0" borderId="0"/>
    <xf numFmtId="38" fontId="51" fillId="0" borderId="2"/>
    <xf numFmtId="38" fontId="51" fillId="0" borderId="2"/>
    <xf numFmtId="38" fontId="51" fillId="0" borderId="2"/>
    <xf numFmtId="315" fontId="70" fillId="27" borderId="0">
      <alignment vertical="center"/>
    </xf>
    <xf numFmtId="38" fontId="234" fillId="0" borderId="8" applyNumberFormat="0" applyFont="0" applyFill="0" applyAlignment="0"/>
    <xf numFmtId="315" fontId="3" fillId="54" borderId="0">
      <alignment vertical="center"/>
    </xf>
    <xf numFmtId="315" fontId="84" fillId="55" borderId="0">
      <alignment vertical="center"/>
    </xf>
    <xf numFmtId="315" fontId="84" fillId="56" borderId="0">
      <alignment vertical="center"/>
    </xf>
    <xf numFmtId="315" fontId="84" fillId="42" borderId="0">
      <alignment vertical="center"/>
    </xf>
    <xf numFmtId="3" fontId="21" fillId="4" borderId="6"/>
    <xf numFmtId="0" fontId="235" fillId="0" borderId="0" applyBorder="0" applyProtection="0">
      <alignment vertical="center"/>
    </xf>
    <xf numFmtId="307" fontId="235" fillId="0" borderId="30" applyBorder="0" applyProtection="0">
      <alignment horizontal="right" vertical="center"/>
    </xf>
    <xf numFmtId="0" fontId="236" fillId="69" borderId="0" applyBorder="0" applyProtection="0">
      <alignment horizontal="centerContinuous" vertical="center"/>
    </xf>
    <xf numFmtId="0" fontId="236" fillId="35" borderId="30" applyBorder="0" applyProtection="0">
      <alignment horizontal="centerContinuous" vertical="center"/>
    </xf>
    <xf numFmtId="0" fontId="165" fillId="0" borderId="0"/>
    <xf numFmtId="0" fontId="130" fillId="0" borderId="0" applyBorder="0" applyProtection="0">
      <alignment horizontal="left"/>
    </xf>
    <xf numFmtId="0" fontId="237" fillId="0" borderId="52"/>
    <xf numFmtId="0" fontId="237" fillId="0" borderId="52"/>
    <xf numFmtId="0" fontId="237" fillId="0" borderId="52"/>
    <xf numFmtId="0" fontId="157" fillId="0" borderId="0">
      <alignment horizontal="left"/>
    </xf>
    <xf numFmtId="0" fontId="102" fillId="0" borderId="0"/>
    <xf numFmtId="0" fontId="77" fillId="0" borderId="0" applyFill="0" applyBorder="0" applyProtection="0">
      <alignment horizontal="left"/>
    </xf>
    <xf numFmtId="0" fontId="21" fillId="0" borderId="3" applyFill="0" applyBorder="0" applyProtection="0">
      <alignment horizontal="left" vertical="top"/>
    </xf>
    <xf numFmtId="0" fontId="197" fillId="0" borderId="0">
      <alignment horizontal="centerContinuous"/>
    </xf>
    <xf numFmtId="39" fontId="49" fillId="0" borderId="0" applyFill="0" applyBorder="0"/>
    <xf numFmtId="353" fontId="238" fillId="0" borderId="0" applyNumberFormat="0" applyFill="0" applyBorder="0">
      <alignment horizontal="left"/>
    </xf>
    <xf numFmtId="353" fontId="239" fillId="0" borderId="0" applyNumberFormat="0" applyFill="0" applyBorder="0">
      <alignment horizontal="right"/>
    </xf>
    <xf numFmtId="354" fontId="240" fillId="0" borderId="0" applyFont="0" applyFill="0" applyBorder="0" applyAlignment="0" applyProtection="0">
      <alignment vertical="top"/>
    </xf>
    <xf numFmtId="0" fontId="21" fillId="0" borderId="0"/>
    <xf numFmtId="0" fontId="146" fillId="70" borderId="0"/>
    <xf numFmtId="0" fontId="241" fillId="0" borderId="0"/>
    <xf numFmtId="0" fontId="242" fillId="0" borderId="0"/>
    <xf numFmtId="0" fontId="243" fillId="0" borderId="0" applyFill="0" applyBorder="0" applyProtection="0"/>
    <xf numFmtId="0" fontId="244" fillId="0" borderId="0"/>
    <xf numFmtId="0" fontId="243" fillId="0" borderId="0"/>
    <xf numFmtId="0" fontId="242" fillId="0" borderId="0"/>
    <xf numFmtId="0" fontId="242" fillId="0" borderId="0"/>
    <xf numFmtId="49" fontId="84" fillId="0" borderId="0" applyFill="0" applyBorder="0" applyAlignment="0"/>
    <xf numFmtId="0" fontId="3" fillId="0" borderId="0" applyFill="0" applyBorder="0" applyAlignment="0"/>
    <xf numFmtId="355" fontId="3" fillId="0" borderId="0" applyFill="0" applyBorder="0" applyAlignment="0"/>
    <xf numFmtId="195" fontId="150" fillId="0" borderId="0" applyNumberFormat="0" applyFill="0" applyBorder="0" applyAlignment="0" applyProtection="0"/>
    <xf numFmtId="40" fontId="138" fillId="0" borderId="0"/>
    <xf numFmtId="0" fontId="245" fillId="0" borderId="0"/>
    <xf numFmtId="187" fontId="246" fillId="0" borderId="30" applyFill="0" applyProtection="0">
      <alignment horizontal="center"/>
    </xf>
    <xf numFmtId="187" fontId="246" fillId="0" borderId="30" applyFill="0" applyProtection="0">
      <alignment horizontal="center"/>
    </xf>
    <xf numFmtId="187" fontId="247" fillId="0" borderId="30" applyFill="0" applyProtection="0">
      <alignment horizontal="center"/>
    </xf>
    <xf numFmtId="187" fontId="247" fillId="0" borderId="30" applyFill="0" applyProtection="0">
      <alignment horizontal="center"/>
    </xf>
    <xf numFmtId="0" fontId="248" fillId="0" borderId="0" applyNumberFormat="0" applyFill="0" applyBorder="0" applyAlignment="0" applyProtection="0"/>
    <xf numFmtId="0" fontId="248" fillId="0" borderId="0" applyNumberFormat="0" applyFill="0" applyBorder="0" applyAlignment="0" applyProtection="0"/>
    <xf numFmtId="195" fontId="248" fillId="0" borderId="0" applyNumberFormat="0" applyFill="0" applyBorder="0" applyAlignment="0" applyProtection="0"/>
    <xf numFmtId="0" fontId="248" fillId="0" borderId="0" applyNumberFormat="0" applyFill="0" applyBorder="0" applyAlignment="0" applyProtection="0"/>
    <xf numFmtId="0" fontId="248" fillId="0" borderId="0" applyNumberFormat="0" applyFill="0" applyBorder="0" applyAlignment="0" applyProtection="0"/>
    <xf numFmtId="0" fontId="248" fillId="0" borderId="0" applyNumberFormat="0" applyFill="0" applyBorder="0" applyAlignment="0" applyProtection="0"/>
    <xf numFmtId="0" fontId="248" fillId="0" borderId="0" applyNumberFormat="0" applyFill="0" applyBorder="0" applyAlignment="0" applyProtection="0"/>
    <xf numFmtId="0" fontId="248" fillId="0" borderId="0" applyNumberFormat="0" applyFill="0" applyBorder="0" applyAlignment="0" applyProtection="0"/>
    <xf numFmtId="0" fontId="248" fillId="0" borderId="0" applyNumberFormat="0" applyFill="0" applyBorder="0" applyAlignment="0" applyProtection="0"/>
    <xf numFmtId="0" fontId="248" fillId="0" borderId="0" applyNumberFormat="0" applyFill="0" applyBorder="0" applyAlignment="0" applyProtection="0"/>
    <xf numFmtId="0" fontId="248" fillId="0" borderId="0" applyNumberFormat="0" applyFill="0" applyBorder="0" applyAlignment="0" applyProtection="0"/>
    <xf numFmtId="0" fontId="248" fillId="0" borderId="0" applyNumberFormat="0" applyFill="0" applyBorder="0" applyAlignment="0" applyProtection="0"/>
    <xf numFmtId="0" fontId="248" fillId="0" borderId="0" applyNumberFormat="0" applyFill="0" applyBorder="0" applyAlignment="0" applyProtection="0"/>
    <xf numFmtId="0" fontId="248" fillId="0" borderId="0" applyNumberFormat="0" applyFill="0" applyBorder="0" applyAlignment="0" applyProtection="0"/>
    <xf numFmtId="0" fontId="248" fillId="0" borderId="0" applyNumberFormat="0" applyFill="0" applyBorder="0" applyAlignment="0" applyProtection="0"/>
    <xf numFmtId="0" fontId="248" fillId="0" borderId="0" applyNumberFormat="0" applyFill="0" applyBorder="0" applyAlignment="0" applyProtection="0"/>
    <xf numFmtId="0" fontId="248" fillId="0" borderId="0" applyNumberFormat="0" applyFill="0" applyBorder="0" applyAlignment="0" applyProtection="0"/>
    <xf numFmtId="0" fontId="248" fillId="0" borderId="0" applyNumberFormat="0" applyFill="0" applyBorder="0" applyAlignment="0" applyProtection="0"/>
    <xf numFmtId="0" fontId="248" fillId="0" borderId="0" applyNumberFormat="0" applyFill="0" applyBorder="0" applyAlignment="0" applyProtection="0"/>
    <xf numFmtId="0" fontId="248" fillId="0" borderId="0" applyNumberFormat="0" applyFill="0" applyBorder="0" applyAlignment="0" applyProtection="0"/>
    <xf numFmtId="0" fontId="248" fillId="0" borderId="0" applyNumberFormat="0" applyFill="0" applyBorder="0" applyAlignment="0" applyProtection="0"/>
    <xf numFmtId="0" fontId="248" fillId="0" borderId="0" applyNumberFormat="0" applyFill="0" applyBorder="0" applyAlignment="0" applyProtection="0"/>
    <xf numFmtId="195" fontId="248" fillId="0" borderId="0" applyNumberFormat="0" applyFill="0" applyBorder="0" applyAlignment="0" applyProtection="0"/>
    <xf numFmtId="195" fontId="166" fillId="0" borderId="12" applyNumberFormat="0" applyFill="0" applyAlignment="0" applyProtection="0"/>
    <xf numFmtId="195" fontId="169" fillId="0" borderId="13" applyNumberFormat="0" applyFill="0" applyAlignment="0" applyProtection="0"/>
    <xf numFmtId="195" fontId="172" fillId="0" borderId="14" applyNumberFormat="0" applyFill="0" applyAlignment="0" applyProtection="0"/>
    <xf numFmtId="195" fontId="172" fillId="0" borderId="0" applyNumberFormat="0" applyFill="0" applyBorder="0" applyAlignment="0" applyProtection="0"/>
    <xf numFmtId="37" fontId="249" fillId="25" borderId="53" applyNumberFormat="0" applyBorder="0">
      <alignment horizontal="center"/>
    </xf>
    <xf numFmtId="37" fontId="249" fillId="25" borderId="53" applyNumberFormat="0" applyBorder="0">
      <alignment horizontal="center"/>
    </xf>
    <xf numFmtId="37" fontId="249" fillId="25" borderId="53" applyNumberFormat="0" applyBorder="0">
      <alignment horizontal="center"/>
    </xf>
    <xf numFmtId="38" fontId="15" fillId="67" borderId="30" applyAlignment="0"/>
    <xf numFmtId="38" fontId="15" fillId="67" borderId="30" applyAlignment="0"/>
    <xf numFmtId="0" fontId="243" fillId="0" borderId="0"/>
    <xf numFmtId="0" fontId="242" fillId="0" borderId="0"/>
    <xf numFmtId="0" fontId="105" fillId="0" borderId="41"/>
    <xf numFmtId="0" fontId="105" fillId="0" borderId="41"/>
    <xf numFmtId="0" fontId="105" fillId="0" borderId="41"/>
    <xf numFmtId="0" fontId="250" fillId="0" borderId="0" applyFill="0" applyBorder="0" applyAlignment="0" applyProtection="0"/>
    <xf numFmtId="0" fontId="251" fillId="0" borderId="20" applyNumberFormat="0" applyFill="0" applyAlignment="0" applyProtection="0"/>
    <xf numFmtId="0" fontId="251" fillId="0" borderId="20" applyNumberFormat="0" applyFill="0" applyAlignment="0" applyProtection="0"/>
    <xf numFmtId="281" fontId="137" fillId="0" borderId="22">
      <protection locked="0"/>
    </xf>
    <xf numFmtId="0" fontId="251" fillId="0" borderId="20" applyNumberFormat="0" applyFill="0" applyAlignment="0" applyProtection="0"/>
    <xf numFmtId="0" fontId="251" fillId="0" borderId="20" applyNumberFormat="0" applyFill="0" applyAlignment="0" applyProtection="0"/>
    <xf numFmtId="0" fontId="251" fillId="0" borderId="20" applyNumberFormat="0" applyFill="0" applyAlignment="0" applyProtection="0"/>
    <xf numFmtId="0" fontId="251" fillId="0" borderId="20" applyNumberFormat="0" applyFill="0" applyAlignment="0" applyProtection="0"/>
    <xf numFmtId="0" fontId="251" fillId="0" borderId="20" applyNumberFormat="0" applyFill="0" applyAlignment="0" applyProtection="0"/>
    <xf numFmtId="0" fontId="251" fillId="0" borderId="20" applyNumberFormat="0" applyFill="0" applyAlignment="0" applyProtection="0"/>
    <xf numFmtId="0" fontId="251" fillId="0" borderId="20" applyNumberFormat="0" applyFill="0" applyAlignment="0" applyProtection="0"/>
    <xf numFmtId="0" fontId="251" fillId="0" borderId="20" applyNumberFormat="0" applyFill="0" applyAlignment="0" applyProtection="0"/>
    <xf numFmtId="0" fontId="251" fillId="0" borderId="20" applyNumberFormat="0" applyFill="0" applyAlignment="0" applyProtection="0"/>
    <xf numFmtId="0" fontId="251" fillId="0" borderId="20" applyNumberFormat="0" applyFill="0" applyAlignment="0" applyProtection="0"/>
    <xf numFmtId="0" fontId="251" fillId="0" borderId="20" applyNumberFormat="0" applyFill="0" applyAlignment="0" applyProtection="0"/>
    <xf numFmtId="0" fontId="251" fillId="0" borderId="20" applyNumberFormat="0" applyFill="0" applyAlignment="0" applyProtection="0"/>
    <xf numFmtId="0" fontId="251" fillId="0" borderId="20" applyNumberFormat="0" applyFill="0" applyAlignment="0" applyProtection="0"/>
    <xf numFmtId="0" fontId="251" fillId="0" borderId="20" applyNumberFormat="0" applyFill="0" applyAlignment="0" applyProtection="0"/>
    <xf numFmtId="0" fontId="251" fillId="0" borderId="20" applyNumberFormat="0" applyFill="0" applyAlignment="0" applyProtection="0"/>
    <xf numFmtId="0" fontId="251" fillId="0" borderId="20" applyNumberFormat="0" applyFill="0" applyAlignment="0" applyProtection="0"/>
    <xf numFmtId="0" fontId="251" fillId="0" borderId="20" applyNumberFormat="0" applyFill="0" applyAlignment="0" applyProtection="0"/>
    <xf numFmtId="0" fontId="251" fillId="0" borderId="20" applyNumberFormat="0" applyFill="0" applyAlignment="0" applyProtection="0"/>
    <xf numFmtId="0" fontId="251" fillId="0" borderId="20" applyNumberFormat="0" applyFill="0" applyAlignment="0" applyProtection="0"/>
    <xf numFmtId="356" fontId="212" fillId="0" borderId="42" applyFill="0" applyBorder="0" applyProtection="0">
      <alignment vertical="center"/>
    </xf>
    <xf numFmtId="204" fontId="3" fillId="0" borderId="0" applyFont="0" applyFill="0" applyBorder="0" applyAlignment="0" applyProtection="0"/>
    <xf numFmtId="205" fontId="3" fillId="0" borderId="0" applyFont="0" applyFill="0" applyBorder="0" applyAlignment="0" applyProtection="0"/>
    <xf numFmtId="195" fontId="3" fillId="42" borderId="0">
      <alignment horizontal="right" vertical="center"/>
    </xf>
    <xf numFmtId="0" fontId="3" fillId="42" borderId="0">
      <alignment horizontal="right" vertical="center"/>
    </xf>
    <xf numFmtId="0" fontId="3" fillId="42" borderId="0">
      <alignment horizontal="right" vertical="center"/>
    </xf>
    <xf numFmtId="0" fontId="3" fillId="42" borderId="0">
      <alignment horizontal="right" vertical="center"/>
    </xf>
    <xf numFmtId="0" fontId="3" fillId="42" borderId="0">
      <alignment horizontal="right" vertical="center"/>
    </xf>
    <xf numFmtId="0" fontId="3" fillId="42" borderId="0">
      <alignment horizontal="right" vertical="center"/>
    </xf>
    <xf numFmtId="0" fontId="3" fillId="42" borderId="0">
      <alignment horizontal="right" vertical="center"/>
    </xf>
    <xf numFmtId="0" fontId="3" fillId="42" borderId="0">
      <alignment horizontal="right" vertical="center"/>
    </xf>
    <xf numFmtId="0" fontId="3" fillId="42" borderId="0">
      <alignment horizontal="right" vertical="center"/>
    </xf>
    <xf numFmtId="0" fontId="3" fillId="42" borderId="0">
      <alignment horizontal="right" vertical="center"/>
    </xf>
    <xf numFmtId="195" fontId="3" fillId="42" borderId="0">
      <alignment horizontal="right" vertical="center"/>
    </xf>
    <xf numFmtId="0" fontId="3" fillId="42" borderId="0">
      <alignment horizontal="right" vertical="center"/>
    </xf>
    <xf numFmtId="0" fontId="3" fillId="42" borderId="0">
      <alignment horizontal="right" vertical="center"/>
    </xf>
    <xf numFmtId="0" fontId="3" fillId="42" borderId="0">
      <alignment horizontal="right" vertical="center"/>
    </xf>
    <xf numFmtId="0" fontId="3" fillId="42" borderId="0">
      <alignment horizontal="right" vertical="center"/>
    </xf>
    <xf numFmtId="0" fontId="3" fillId="42" borderId="0">
      <alignment horizontal="right" vertical="center"/>
    </xf>
    <xf numFmtId="0" fontId="3" fillId="42" borderId="0">
      <alignment horizontal="right" vertical="center"/>
    </xf>
    <xf numFmtId="0" fontId="3" fillId="42" borderId="0">
      <alignment horizontal="right" vertical="center"/>
    </xf>
    <xf numFmtId="0" fontId="3" fillId="42" borderId="0">
      <alignment horizontal="right" vertical="center"/>
    </xf>
    <xf numFmtId="0" fontId="3" fillId="42" borderId="0">
      <alignment horizontal="right" vertical="center"/>
    </xf>
    <xf numFmtId="0" fontId="49" fillId="0" borderId="0"/>
    <xf numFmtId="209" fontId="71" fillId="0" borderId="0"/>
    <xf numFmtId="209" fontId="71" fillId="0" borderId="0"/>
    <xf numFmtId="0" fontId="252" fillId="6" borderId="0">
      <alignment horizontal="left"/>
    </xf>
    <xf numFmtId="39" fontId="23" fillId="0" borderId="0" applyNumberFormat="0" applyFill="0" applyBorder="0">
      <alignment horizontal="left"/>
    </xf>
    <xf numFmtId="49" fontId="146" fillId="6" borderId="0">
      <alignment horizontal="right"/>
    </xf>
    <xf numFmtId="229" fontId="3" fillId="0" borderId="0">
      <alignment horizontal="left"/>
      <protection locked="0"/>
    </xf>
    <xf numFmtId="357" fontId="253" fillId="0" borderId="0"/>
    <xf numFmtId="357" fontId="254" fillId="0" borderId="54"/>
    <xf numFmtId="357" fontId="254" fillId="0" borderId="54"/>
    <xf numFmtId="357" fontId="254" fillId="0" borderId="54"/>
    <xf numFmtId="357" fontId="254" fillId="0" borderId="55"/>
    <xf numFmtId="357" fontId="254" fillId="0" borderId="55"/>
    <xf numFmtId="357" fontId="254" fillId="0" borderId="55"/>
    <xf numFmtId="0" fontId="105" fillId="0" borderId="0"/>
    <xf numFmtId="0" fontId="255" fillId="0" borderId="0">
      <alignment horizontal="fill"/>
    </xf>
    <xf numFmtId="353" fontId="68" fillId="0" borderId="0" applyNumberFormat="0" applyFill="0" applyBorder="0" applyAlignment="0">
      <protection locked="0"/>
    </xf>
    <xf numFmtId="0" fontId="3" fillId="0" borderId="0"/>
    <xf numFmtId="315" fontId="3" fillId="42" borderId="0">
      <alignment horizontal="left" vertical="center"/>
    </xf>
    <xf numFmtId="0" fontId="135" fillId="0" borderId="0"/>
    <xf numFmtId="358" fontId="3" fillId="0" borderId="0" applyFont="0" applyFill="0" applyBorder="0" applyAlignment="0" applyProtection="0"/>
    <xf numFmtId="359" fontId="3" fillId="0" borderId="0" applyFont="0" applyFill="0" applyBorder="0" applyAlignment="0" applyProtection="0"/>
    <xf numFmtId="195" fontId="126" fillId="26" borderId="10" applyNumberFormat="0" applyAlignment="0" applyProtection="0"/>
    <xf numFmtId="0" fontId="71" fillId="4" borderId="0">
      <alignment horizontal="center"/>
    </xf>
    <xf numFmtId="360" fontId="3" fillId="0" borderId="0" applyFont="0" applyFill="0" applyBorder="0" applyAlignment="0" applyProtection="0"/>
    <xf numFmtId="361" fontId="3" fillId="0" borderId="0" applyFon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195"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362" fontId="135" fillId="0" borderId="0"/>
    <xf numFmtId="0" fontId="256" fillId="4" borderId="0">
      <alignment horizontal="center"/>
    </xf>
    <xf numFmtId="315" fontId="84" fillId="42" borderId="0">
      <alignment vertical="center"/>
    </xf>
    <xf numFmtId="10" fontId="3" fillId="71" borderId="6" applyNumberFormat="0" applyFont="0" applyBorder="0" applyAlignment="0" applyProtection="0">
      <protection locked="0"/>
    </xf>
    <xf numFmtId="10" fontId="3" fillId="71" borderId="6" applyNumberFormat="0" applyFont="0" applyBorder="0" applyAlignment="0" applyProtection="0">
      <protection locked="0"/>
    </xf>
    <xf numFmtId="10" fontId="3" fillId="71" borderId="6" applyNumberFormat="0" applyFont="0" applyBorder="0" applyAlignment="0" applyProtection="0">
      <protection locked="0"/>
    </xf>
    <xf numFmtId="1" fontId="192" fillId="0" borderId="0">
      <alignment horizontal="right"/>
    </xf>
    <xf numFmtId="0" fontId="130" fillId="0" borderId="0">
      <alignment horizontal="center" wrapText="1"/>
    </xf>
    <xf numFmtId="0" fontId="130" fillId="0" borderId="0">
      <alignment horizontal="left" vertical="top" wrapText="1"/>
    </xf>
    <xf numFmtId="239" fontId="57" fillId="0" borderId="0" applyFont="0" applyFill="0" applyBorder="0" applyAlignment="0" applyProtection="0"/>
    <xf numFmtId="0" fontId="51" fillId="0" borderId="0"/>
    <xf numFmtId="49" fontId="88" fillId="0" borderId="56">
      <alignment horizontal="right"/>
    </xf>
    <xf numFmtId="49" fontId="88" fillId="0" borderId="56">
      <alignment horizontal="right"/>
    </xf>
    <xf numFmtId="49" fontId="88" fillId="0" borderId="56">
      <alignment horizontal="right"/>
    </xf>
    <xf numFmtId="49" fontId="88" fillId="0" borderId="56">
      <alignment horizontal="right"/>
    </xf>
    <xf numFmtId="49" fontId="88" fillId="0" borderId="56">
      <alignment horizontal="right"/>
    </xf>
    <xf numFmtId="49" fontId="88" fillId="0" borderId="56">
      <alignment horizontal="right"/>
    </xf>
    <xf numFmtId="1" fontId="3" fillId="0" borderId="0" applyFont="0" applyFill="0" applyBorder="0" applyAlignment="0" applyProtection="0"/>
    <xf numFmtId="0" fontId="257" fillId="0" borderId="0"/>
    <xf numFmtId="0" fontId="11" fillId="72" borderId="0" applyNumberFormat="0" applyBorder="0" applyAlignment="0" applyProtection="0">
      <alignment vertical="center"/>
    </xf>
    <xf numFmtId="0" fontId="11" fillId="24" borderId="0" applyNumberFormat="0" applyBorder="0" applyAlignment="0" applyProtection="0">
      <alignment vertical="center"/>
    </xf>
    <xf numFmtId="0" fontId="11" fillId="16" borderId="0" applyNumberFormat="0" applyBorder="0" applyAlignment="0" applyProtection="0">
      <alignment vertical="center"/>
    </xf>
    <xf numFmtId="0" fontId="11" fillId="73" borderId="0" applyNumberFormat="0" applyBorder="0" applyAlignment="0" applyProtection="0">
      <alignment vertical="center"/>
    </xf>
    <xf numFmtId="0" fontId="11" fillId="19" borderId="0" applyNumberFormat="0" applyBorder="0" applyAlignment="0" applyProtection="0">
      <alignment vertical="center"/>
    </xf>
    <xf numFmtId="0" fontId="11" fillId="22" borderId="0" applyNumberFormat="0" applyBorder="0" applyAlignment="0" applyProtection="0">
      <alignment vertical="center"/>
    </xf>
    <xf numFmtId="0" fontId="93" fillId="0" borderId="0"/>
    <xf numFmtId="0" fontId="3" fillId="0" borderId="0"/>
    <xf numFmtId="0" fontId="93" fillId="0" borderId="0"/>
    <xf numFmtId="1" fontId="93" fillId="0" borderId="0" applyNumberFormat="0"/>
    <xf numFmtId="363" fontId="93" fillId="0" borderId="0" applyFont="0" applyFill="0" applyBorder="0" applyAlignment="0" applyProtection="0"/>
    <xf numFmtId="0" fontId="93" fillId="0" borderId="0" applyFont="0" applyFill="0" applyBorder="0" applyAlignment="0" applyProtection="0"/>
    <xf numFmtId="0" fontId="3" fillId="0" borderId="0">
      <alignment vertical="top"/>
    </xf>
    <xf numFmtId="0" fontId="3" fillId="0" borderId="0">
      <alignment vertical="top"/>
    </xf>
    <xf numFmtId="0" fontId="258" fillId="0" borderId="0" applyNumberFormat="0" applyFill="0" applyBorder="0" applyAlignment="0" applyProtection="0">
      <alignment vertical="center"/>
    </xf>
    <xf numFmtId="0" fontId="16" fillId="26" borderId="10" applyNumberFormat="0" applyAlignment="0" applyProtection="0">
      <alignment vertical="center"/>
    </xf>
    <xf numFmtId="0" fontId="16" fillId="26" borderId="10" applyNumberFormat="0" applyAlignment="0" applyProtection="0">
      <alignment vertical="center"/>
    </xf>
    <xf numFmtId="0" fontId="259" fillId="28" borderId="0" applyNumberFormat="0" applyBorder="0" applyAlignment="0" applyProtection="0">
      <alignment vertical="center"/>
    </xf>
    <xf numFmtId="38" fontId="30" fillId="0" borderId="0" applyFont="0" applyFill="0" applyBorder="0" applyAlignment="0" applyProtection="0"/>
    <xf numFmtId="40" fontId="30"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9" fontId="2" fillId="0" borderId="0" applyFont="0" applyFill="0" applyBorder="0" applyAlignment="0" applyProtection="0">
      <alignment vertical="center"/>
    </xf>
    <xf numFmtId="9" fontId="131" fillId="0" borderId="0" applyFont="0" applyFill="0" applyBorder="0" applyAlignment="0" applyProtection="0">
      <alignment vertical="center"/>
    </xf>
    <xf numFmtId="9" fontId="260" fillId="0" borderId="0" applyFont="0" applyFill="0" applyBorder="0" applyAlignment="0" applyProtection="0">
      <alignment vertical="center"/>
    </xf>
    <xf numFmtId="9" fontId="131"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31" fillId="0" borderId="0" applyFont="0" applyFill="0" applyBorder="0" applyAlignment="0" applyProtection="0">
      <alignment vertical="center"/>
    </xf>
    <xf numFmtId="9" fontId="17" fillId="0" borderId="0" applyFont="0" applyFill="0" applyBorder="0" applyAlignment="0" applyProtection="0"/>
    <xf numFmtId="9" fontId="131" fillId="0" borderId="0" applyFont="0" applyFill="0" applyBorder="0" applyAlignment="0" applyProtection="0">
      <alignment vertical="center"/>
    </xf>
    <xf numFmtId="9" fontId="261" fillId="0" borderId="0" applyFont="0" applyFill="0" applyBorder="0" applyAlignment="0" applyProtection="0">
      <alignment vertical="center"/>
    </xf>
    <xf numFmtId="9" fontId="131" fillId="0" borderId="0" applyFont="0" applyFill="0" applyBorder="0" applyAlignment="0" applyProtection="0">
      <alignment vertical="center"/>
    </xf>
    <xf numFmtId="9" fontId="131" fillId="0" borderId="0" applyFont="0" applyFill="0" applyBorder="0" applyAlignment="0" applyProtection="0">
      <alignment vertical="center"/>
    </xf>
    <xf numFmtId="9" fontId="131" fillId="0" borderId="0" applyFont="0" applyFill="0" applyBorder="0" applyAlignment="0" applyProtection="0">
      <alignment vertical="center"/>
    </xf>
    <xf numFmtId="9" fontId="131" fillId="0" borderId="0" applyFont="0" applyFill="0" applyBorder="0" applyAlignment="0" applyProtection="0">
      <alignment vertical="center"/>
    </xf>
    <xf numFmtId="9" fontId="131" fillId="0" borderId="0" applyFont="0" applyFill="0" applyBorder="0" applyAlignment="0" applyProtection="0">
      <alignment vertical="center"/>
    </xf>
    <xf numFmtId="9" fontId="10" fillId="0" borderId="0" applyFont="0" applyFill="0" applyBorder="0" applyAlignment="0" applyProtection="0">
      <alignment vertical="center"/>
    </xf>
    <xf numFmtId="9" fontId="262" fillId="0" borderId="0"/>
    <xf numFmtId="38" fontId="263" fillId="74" borderId="0"/>
    <xf numFmtId="38" fontId="43" fillId="52" borderId="0"/>
    <xf numFmtId="0" fontId="199" fillId="6" borderId="0"/>
    <xf numFmtId="0" fontId="13" fillId="29" borderId="18" applyNumberFormat="0" applyFont="0" applyAlignment="0" applyProtection="0">
      <alignment vertical="center"/>
    </xf>
    <xf numFmtId="0" fontId="17" fillId="29" borderId="18" applyNumberFormat="0" applyFont="0" applyAlignment="0" applyProtection="0">
      <alignment vertical="center"/>
    </xf>
    <xf numFmtId="0" fontId="17" fillId="29" borderId="18" applyNumberFormat="0" applyFont="0" applyAlignment="0" applyProtection="0">
      <alignment vertical="center"/>
    </xf>
    <xf numFmtId="0" fontId="40" fillId="0" borderId="57" applyNumberFormat="0" applyFill="0" applyAlignment="0" applyProtection="0">
      <alignment vertical="center"/>
    </xf>
    <xf numFmtId="0" fontId="12" fillId="10" borderId="0" applyNumberFormat="0" applyBorder="0" applyAlignment="0" applyProtection="0">
      <alignment vertical="center"/>
    </xf>
    <xf numFmtId="38" fontId="43" fillId="0" borderId="58" applyAlignment="0">
      <alignment horizontal="left"/>
    </xf>
    <xf numFmtId="0" fontId="17" fillId="0" borderId="5"/>
    <xf numFmtId="0" fontId="265" fillId="0" borderId="0"/>
    <xf numFmtId="0" fontId="266" fillId="0" borderId="0">
      <alignment vertical="center"/>
    </xf>
    <xf numFmtId="0" fontId="267" fillId="75" borderId="9" applyNumberFormat="0" applyAlignment="0" applyProtection="0">
      <alignment vertical="center"/>
    </xf>
    <xf numFmtId="0" fontId="14" fillId="25" borderId="9" applyNumberFormat="0" applyAlignment="0" applyProtection="0">
      <alignment vertical="center"/>
    </xf>
    <xf numFmtId="0" fontId="14" fillId="25" borderId="9" applyNumberFormat="0" applyAlignment="0" applyProtection="0">
      <alignment vertical="center"/>
    </xf>
    <xf numFmtId="0" fontId="40" fillId="0" borderId="0" applyNumberFormat="0" applyFill="0" applyBorder="0" applyAlignment="0" applyProtection="0">
      <alignment vertical="center"/>
    </xf>
    <xf numFmtId="41" fontId="59" fillId="0" borderId="0" applyFont="0" applyFill="0" applyBorder="0" applyAlignment="0" applyProtection="0"/>
    <xf numFmtId="39" fontId="262" fillId="0" borderId="0"/>
    <xf numFmtId="40" fontId="17" fillId="0" borderId="0" applyFont="0" applyFill="0" applyBorder="0" applyAlignment="0" applyProtection="0">
      <alignment vertical="center"/>
    </xf>
    <xf numFmtId="40" fontId="3" fillId="0" borderId="0" applyFont="0" applyFill="0" applyBorder="0" applyAlignment="0" applyProtection="0">
      <alignment vertical="center"/>
    </xf>
    <xf numFmtId="38" fontId="17" fillId="0" borderId="0" applyFont="0" applyFill="0" applyBorder="0" applyAlignment="0" applyProtection="0"/>
    <xf numFmtId="38" fontId="134" fillId="0" borderId="0" applyFont="0" applyFill="0" applyBorder="0" applyAlignment="0" applyProtection="0">
      <alignment vertical="center"/>
    </xf>
    <xf numFmtId="38" fontId="2" fillId="0" borderId="0" applyFont="0" applyFill="0" applyBorder="0" applyAlignment="0" applyProtection="0">
      <alignment vertical="center"/>
    </xf>
    <xf numFmtId="38" fontId="10" fillId="0" borderId="0" applyFont="0" applyFill="0" applyBorder="0" applyAlignment="0" applyProtection="0">
      <alignment vertical="center"/>
    </xf>
    <xf numFmtId="38" fontId="17" fillId="0" borderId="0" applyFont="0" applyFill="0" applyBorder="0" applyAlignment="0" applyProtection="0"/>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31" fillId="0" borderId="0" applyFont="0" applyFill="0" applyBorder="0" applyAlignment="0" applyProtection="0">
      <alignment vertical="center"/>
    </xf>
    <xf numFmtId="38" fontId="2" fillId="0" borderId="0" applyFont="0" applyFill="0" applyBorder="0" applyAlignment="0" applyProtection="0">
      <alignment vertical="center"/>
    </xf>
    <xf numFmtId="38" fontId="260" fillId="0" borderId="0" applyFont="0" applyFill="0" applyBorder="0" applyAlignment="0" applyProtection="0">
      <alignment vertical="center"/>
    </xf>
    <xf numFmtId="38" fontId="260" fillId="0" borderId="0" applyFont="0" applyFill="0" applyBorder="0" applyAlignment="0" applyProtection="0">
      <alignment vertical="center"/>
    </xf>
    <xf numFmtId="38" fontId="268" fillId="0" borderId="0" applyFont="0" applyFill="0" applyBorder="0" applyAlignment="0" applyProtection="0">
      <alignment vertical="center"/>
    </xf>
    <xf numFmtId="38" fontId="261"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7" fillId="0" borderId="0" applyFont="0" applyFill="0" applyBorder="0" applyAlignment="0" applyProtection="0">
      <alignment vertical="center"/>
    </xf>
    <xf numFmtId="38" fontId="131" fillId="0" borderId="0" applyFont="0" applyFill="0" applyBorder="0" applyAlignment="0" applyProtection="0">
      <alignment vertical="center"/>
    </xf>
    <xf numFmtId="38" fontId="260" fillId="0" borderId="0" applyFont="0" applyFill="0" applyBorder="0" applyAlignment="0" applyProtection="0">
      <alignment vertical="center"/>
    </xf>
    <xf numFmtId="38" fontId="3" fillId="0" borderId="0" applyFont="0" applyFill="0" applyBorder="0" applyAlignment="0" applyProtection="0">
      <alignment vertical="center"/>
    </xf>
    <xf numFmtId="38" fontId="131" fillId="0" borderId="0" applyFont="0" applyFill="0" applyBorder="0" applyAlignment="0" applyProtection="0">
      <alignment vertical="center"/>
    </xf>
    <xf numFmtId="38" fontId="131" fillId="0" borderId="0" applyFont="0" applyFill="0" applyBorder="0" applyAlignment="0" applyProtection="0">
      <alignment vertical="center"/>
    </xf>
    <xf numFmtId="38" fontId="186" fillId="0" borderId="0" applyFont="0" applyFill="0" applyBorder="0" applyAlignment="0" applyProtection="0"/>
    <xf numFmtId="38" fontId="131" fillId="0" borderId="0" applyFont="0" applyFill="0" applyBorder="0" applyAlignment="0" applyProtection="0">
      <alignment vertical="center"/>
    </xf>
    <xf numFmtId="0" fontId="269" fillId="0" borderId="59" applyNumberFormat="0" applyFill="0" applyAlignment="0" applyProtection="0">
      <alignment vertical="center"/>
    </xf>
    <xf numFmtId="0" fontId="270" fillId="0" borderId="60" applyNumberFormat="0" applyFill="0" applyAlignment="0" applyProtection="0">
      <alignment vertical="center"/>
    </xf>
    <xf numFmtId="0" fontId="271" fillId="0" borderId="61" applyNumberFormat="0" applyFill="0" applyAlignment="0" applyProtection="0">
      <alignment vertical="center"/>
    </xf>
    <xf numFmtId="0" fontId="271" fillId="0" borderId="0" applyNumberFormat="0" applyFill="0" applyBorder="0" applyAlignment="0" applyProtection="0">
      <alignment vertical="center"/>
    </xf>
    <xf numFmtId="0" fontId="41" fillId="0" borderId="22" applyNumberFormat="0" applyFont="0" applyFill="0" applyAlignment="0" applyProtection="0"/>
    <xf numFmtId="0" fontId="39" fillId="0" borderId="62" applyNumberFormat="0" applyFill="0" applyAlignment="0" applyProtection="0">
      <alignment vertical="center"/>
    </xf>
    <xf numFmtId="0" fontId="39" fillId="0" borderId="20" applyNumberFormat="0" applyFill="0" applyAlignment="0" applyProtection="0">
      <alignment vertical="center"/>
    </xf>
    <xf numFmtId="0" fontId="39" fillId="0" borderId="20" applyNumberFormat="0" applyFill="0" applyAlignment="0" applyProtection="0">
      <alignment vertical="center"/>
    </xf>
    <xf numFmtId="3" fontId="94" fillId="0" borderId="1" applyFill="0" applyProtection="0">
      <protection locked="0"/>
    </xf>
    <xf numFmtId="3" fontId="94" fillId="0" borderId="1" applyFill="0" applyProtection="0">
      <protection locked="0"/>
    </xf>
    <xf numFmtId="0" fontId="33" fillId="75" borderId="19" applyNumberFormat="0" applyAlignment="0" applyProtection="0">
      <alignment vertical="center"/>
    </xf>
    <xf numFmtId="0" fontId="33" fillId="25" borderId="19" applyNumberFormat="0" applyAlignment="0" applyProtection="0">
      <alignment vertical="center"/>
    </xf>
    <xf numFmtId="0" fontId="33" fillId="25" borderId="19" applyNumberFormat="0" applyAlignment="0" applyProtection="0">
      <alignment vertical="center"/>
    </xf>
    <xf numFmtId="0" fontId="3" fillId="0" borderId="0"/>
    <xf numFmtId="0" fontId="3" fillId="0" borderId="0"/>
    <xf numFmtId="0" fontId="19" fillId="0" borderId="0" applyNumberFormat="0" applyFill="0" applyBorder="0" applyAlignment="0" applyProtection="0">
      <alignment vertical="center"/>
    </xf>
    <xf numFmtId="0" fontId="272" fillId="76" borderId="0" applyNumberFormat="0" applyFont="0" applyFill="0" applyBorder="0" applyAlignment="0" applyProtection="0">
      <protection locked="0"/>
    </xf>
    <xf numFmtId="0" fontId="80" fillId="0" borderId="0" applyBorder="0"/>
    <xf numFmtId="0" fontId="273" fillId="0" borderId="0">
      <alignment wrapText="1"/>
    </xf>
    <xf numFmtId="38" fontId="43" fillId="0" borderId="0">
      <alignment wrapText="1"/>
    </xf>
    <xf numFmtId="37" fontId="274" fillId="0" borderId="23">
      <alignment horizontal="centerContinuous"/>
    </xf>
    <xf numFmtId="37" fontId="274" fillId="0" borderId="23">
      <alignment horizontal="centerContinuous"/>
    </xf>
    <xf numFmtId="0" fontId="275" fillId="0" borderId="0" applyNumberFormat="0" applyFill="0" applyBorder="0"/>
    <xf numFmtId="0" fontId="3" fillId="0" borderId="0" applyFont="0" applyFill="0" applyBorder="0" applyAlignment="0" applyProtection="0"/>
    <xf numFmtId="0" fontId="3" fillId="0" borderId="0" applyFont="0" applyFill="0" applyBorder="0" applyAlignment="0" applyProtection="0"/>
    <xf numFmtId="38" fontId="43" fillId="0" borderId="0">
      <alignment vertical="center"/>
    </xf>
    <xf numFmtId="6" fontId="94" fillId="0" borderId="0" applyFont="0" applyFill="0" applyBorder="0" applyAlignment="0" applyProtection="0"/>
    <xf numFmtId="6" fontId="17" fillId="0" borderId="0" applyFont="0" applyFill="0" applyBorder="0" applyAlignment="0" applyProtection="0">
      <alignment vertical="center"/>
    </xf>
    <xf numFmtId="0" fontId="27" fillId="28" borderId="9" applyNumberFormat="0" applyAlignment="0" applyProtection="0">
      <alignment vertical="center"/>
    </xf>
    <xf numFmtId="0" fontId="27" fillId="12" borderId="9" applyNumberFormat="0" applyAlignment="0" applyProtection="0">
      <alignment vertical="center"/>
    </xf>
    <xf numFmtId="0" fontId="27" fillId="12" borderId="9" applyNumberFormat="0" applyAlignment="0" applyProtection="0">
      <alignment vertical="center"/>
    </xf>
    <xf numFmtId="0" fontId="276" fillId="0" borderId="0" applyNumberFormat="0" applyFill="0" applyBorder="0" applyAlignment="0">
      <protection locked="0"/>
    </xf>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3" fillId="0" borderId="0">
      <alignment vertical="center"/>
    </xf>
    <xf numFmtId="0" fontId="17" fillId="0" borderId="0">
      <alignment vertical="center"/>
    </xf>
    <xf numFmtId="0" fontId="17" fillId="0" borderId="0">
      <alignment vertical="center"/>
    </xf>
    <xf numFmtId="0" fontId="131" fillId="0" borderId="0">
      <alignment vertical="center"/>
    </xf>
    <xf numFmtId="0" fontId="186" fillId="0" borderId="0"/>
    <xf numFmtId="0" fontId="131" fillId="0" borderId="0">
      <alignment vertical="center"/>
    </xf>
    <xf numFmtId="0" fontId="131" fillId="0" borderId="0">
      <alignment vertical="center"/>
    </xf>
    <xf numFmtId="0" fontId="131" fillId="0" borderId="0">
      <alignment vertical="center"/>
    </xf>
    <xf numFmtId="0" fontId="131" fillId="0" borderId="0">
      <alignment vertical="center"/>
    </xf>
    <xf numFmtId="0" fontId="2" fillId="0" borderId="0">
      <alignment vertical="center"/>
    </xf>
    <xf numFmtId="0" fontId="2" fillId="0" borderId="0">
      <alignment vertical="center"/>
    </xf>
    <xf numFmtId="0" fontId="17" fillId="0" borderId="0"/>
    <xf numFmtId="0" fontId="131" fillId="0" borderId="0">
      <alignment vertical="center"/>
    </xf>
    <xf numFmtId="0" fontId="131" fillId="0" borderId="0">
      <alignment vertical="center"/>
    </xf>
    <xf numFmtId="0" fontId="17" fillId="0" borderId="0"/>
    <xf numFmtId="0" fontId="17" fillId="0" borderId="0">
      <alignment vertical="center"/>
    </xf>
    <xf numFmtId="0" fontId="277" fillId="0" borderId="0">
      <alignment vertical="center"/>
    </xf>
    <xf numFmtId="0" fontId="131" fillId="0" borderId="0">
      <alignment vertical="center"/>
    </xf>
    <xf numFmtId="0" fontId="268" fillId="0" borderId="0">
      <alignment vertical="center"/>
    </xf>
    <xf numFmtId="0" fontId="3" fillId="0" borderId="0">
      <alignment vertical="center"/>
    </xf>
    <xf numFmtId="0" fontId="17" fillId="0" borderId="0">
      <alignment vertical="center"/>
    </xf>
    <xf numFmtId="0" fontId="17" fillId="0" borderId="0"/>
    <xf numFmtId="0" fontId="94" fillId="0" borderId="0"/>
    <xf numFmtId="0" fontId="131" fillId="0" borderId="0">
      <alignment vertical="center"/>
    </xf>
    <xf numFmtId="0" fontId="261" fillId="0" borderId="0">
      <alignment vertical="center"/>
    </xf>
    <xf numFmtId="0" fontId="131" fillId="0" borderId="0">
      <alignment vertical="center"/>
    </xf>
    <xf numFmtId="0" fontId="17" fillId="0" borderId="0"/>
    <xf numFmtId="0" fontId="131" fillId="0" borderId="0">
      <alignment vertical="center"/>
    </xf>
    <xf numFmtId="0" fontId="17" fillId="0" borderId="0"/>
    <xf numFmtId="0" fontId="17" fillId="0" borderId="0"/>
    <xf numFmtId="0" fontId="131" fillId="0" borderId="0">
      <alignment vertical="center"/>
    </xf>
    <xf numFmtId="0" fontId="131" fillId="0" borderId="0">
      <alignment vertical="center"/>
    </xf>
    <xf numFmtId="38" fontId="43" fillId="27" borderId="63">
      <alignment vertical="center"/>
    </xf>
    <xf numFmtId="0" fontId="278" fillId="0" borderId="0" applyNumberFormat="0" applyFill="0" applyBorder="0" applyAlignment="0" applyProtection="0">
      <alignment vertical="top"/>
      <protection locked="0"/>
    </xf>
    <xf numFmtId="38" fontId="279" fillId="0" borderId="0"/>
    <xf numFmtId="49" fontId="13" fillId="0" borderId="24" applyBorder="0"/>
    <xf numFmtId="253" fontId="280" fillId="0" borderId="0" applyNumberFormat="0" applyBorder="0" applyAlignment="0"/>
    <xf numFmtId="0" fontId="17" fillId="0" borderId="64" applyFont="0" applyFill="0" applyBorder="0" applyAlignment="0" applyProtection="0"/>
    <xf numFmtId="0" fontId="229" fillId="0" borderId="0"/>
    <xf numFmtId="0" fontId="229" fillId="0" borderId="0"/>
    <xf numFmtId="0" fontId="20" fillId="11" borderId="0" applyNumberFormat="0" applyBorder="0" applyAlignment="0" applyProtection="0">
      <alignment vertical="center"/>
    </xf>
    <xf numFmtId="41" fontId="51" fillId="0" borderId="0" applyFont="0" applyFill="0" applyBorder="0" applyAlignment="0" applyProtection="0"/>
    <xf numFmtId="43" fontId="51" fillId="0" borderId="0" applyFont="0" applyFill="0" applyBorder="0" applyAlignment="0" applyProtection="0"/>
    <xf numFmtId="358" fontId="3" fillId="0" borderId="0" applyFont="0" applyFill="0" applyBorder="0" applyAlignment="0" applyProtection="0"/>
    <xf numFmtId="359" fontId="3" fillId="0" borderId="0" applyFont="0" applyFill="0" applyBorder="0" applyAlignment="0" applyProtection="0"/>
    <xf numFmtId="0" fontId="281" fillId="0" borderId="0"/>
    <xf numFmtId="9" fontId="260" fillId="0" borderId="0" applyFont="0" applyFill="0" applyBorder="0" applyAlignment="0" applyProtection="0">
      <alignment vertical="center"/>
    </xf>
    <xf numFmtId="9" fontId="260" fillId="0" borderId="0" applyFont="0" applyFill="0" applyBorder="0" applyAlignment="0" applyProtection="0">
      <alignment vertical="center"/>
    </xf>
    <xf numFmtId="38" fontId="260" fillId="0" borderId="0" applyFont="0" applyFill="0" applyBorder="0" applyAlignment="0" applyProtection="0">
      <alignment vertical="center"/>
    </xf>
    <xf numFmtId="38" fontId="260" fillId="0" borderId="0" applyFont="0" applyFill="0" applyBorder="0" applyAlignment="0" applyProtection="0">
      <alignment vertical="center"/>
    </xf>
    <xf numFmtId="38" fontId="260" fillId="0" borderId="0" applyFont="0" applyFill="0" applyBorder="0" applyAlignment="0" applyProtection="0">
      <alignment vertical="center"/>
    </xf>
    <xf numFmtId="0" fontId="260" fillId="0" borderId="0">
      <alignment vertical="center"/>
    </xf>
    <xf numFmtId="0" fontId="260" fillId="0" borderId="0">
      <alignment vertical="center"/>
    </xf>
    <xf numFmtId="0" fontId="260" fillId="0" borderId="0">
      <alignment vertical="center"/>
    </xf>
    <xf numFmtId="0" fontId="260" fillId="0" borderId="0">
      <alignment vertical="center"/>
    </xf>
    <xf numFmtId="9" fontId="50" fillId="0" borderId="0" applyFont="0" applyFill="0" applyBorder="0" applyAlignment="0" applyProtection="0">
      <alignment vertical="center"/>
    </xf>
    <xf numFmtId="9" fontId="3" fillId="0" borderId="0" applyFont="0" applyFill="0" applyBorder="0" applyAlignment="0" applyProtection="0"/>
    <xf numFmtId="0" fontId="260" fillId="0" borderId="0">
      <alignment vertical="center"/>
    </xf>
    <xf numFmtId="0" fontId="260" fillId="0" borderId="0">
      <alignment vertical="center"/>
    </xf>
    <xf numFmtId="0" fontId="260" fillId="0" borderId="0">
      <alignment vertical="center"/>
    </xf>
    <xf numFmtId="0" fontId="260" fillId="0" borderId="0">
      <alignment vertical="center"/>
    </xf>
    <xf numFmtId="0" fontId="260" fillId="0" borderId="0">
      <alignment vertical="center"/>
    </xf>
    <xf numFmtId="0" fontId="282" fillId="0" borderId="0"/>
    <xf numFmtId="38" fontId="282" fillId="0" borderId="0" applyFont="0" applyFill="0" applyBorder="0" applyAlignment="0" applyProtection="0"/>
    <xf numFmtId="0" fontId="283" fillId="0" borderId="0" applyNumberFormat="0" applyFill="0" applyBorder="0" applyAlignment="0" applyProtection="0">
      <alignment vertical="center"/>
    </xf>
    <xf numFmtId="0" fontId="17" fillId="0" borderId="0"/>
    <xf numFmtId="0" fontId="131" fillId="84" borderId="0" applyNumberFormat="0" applyBorder="0" applyAlignment="0" applyProtection="0">
      <alignment vertical="center"/>
    </xf>
    <xf numFmtId="0" fontId="131" fillId="88" borderId="0" applyNumberFormat="0" applyBorder="0" applyAlignment="0" applyProtection="0">
      <alignment vertical="center"/>
    </xf>
    <xf numFmtId="0" fontId="131" fillId="92" borderId="0" applyNumberFormat="0" applyBorder="0" applyAlignment="0" applyProtection="0">
      <alignment vertical="center"/>
    </xf>
    <xf numFmtId="0" fontId="131" fillId="96" borderId="0" applyNumberFormat="0" applyBorder="0" applyAlignment="0" applyProtection="0">
      <alignment vertical="center"/>
    </xf>
    <xf numFmtId="0" fontId="131" fillId="100" borderId="0" applyNumberFormat="0" applyBorder="0" applyAlignment="0" applyProtection="0">
      <alignment vertical="center"/>
    </xf>
    <xf numFmtId="0" fontId="131" fillId="104" borderId="0" applyNumberFormat="0" applyBorder="0" applyAlignment="0" applyProtection="0">
      <alignment vertical="center"/>
    </xf>
    <xf numFmtId="0" fontId="131" fillId="85" borderId="0" applyNumberFormat="0" applyBorder="0" applyAlignment="0" applyProtection="0">
      <alignment vertical="center"/>
    </xf>
    <xf numFmtId="0" fontId="131" fillId="89" borderId="0" applyNumberFormat="0" applyBorder="0" applyAlignment="0" applyProtection="0">
      <alignment vertical="center"/>
    </xf>
    <xf numFmtId="0" fontId="131" fillId="93" borderId="0" applyNumberFormat="0" applyBorder="0" applyAlignment="0" applyProtection="0">
      <alignment vertical="center"/>
    </xf>
    <xf numFmtId="0" fontId="131" fillId="97" borderId="0" applyNumberFormat="0" applyBorder="0" applyAlignment="0" applyProtection="0">
      <alignment vertical="center"/>
    </xf>
    <xf numFmtId="0" fontId="131" fillId="101" borderId="0" applyNumberFormat="0" applyBorder="0" applyAlignment="0" applyProtection="0">
      <alignment vertical="center"/>
    </xf>
    <xf numFmtId="0" fontId="131" fillId="105" borderId="0" applyNumberFormat="0" applyBorder="0" applyAlignment="0" applyProtection="0">
      <alignment vertical="center"/>
    </xf>
    <xf numFmtId="0" fontId="284" fillId="86" borderId="0" applyNumberFormat="0" applyBorder="0" applyAlignment="0" applyProtection="0">
      <alignment vertical="center"/>
    </xf>
    <xf numFmtId="0" fontId="284" fillId="90" borderId="0" applyNumberFormat="0" applyBorder="0" applyAlignment="0" applyProtection="0">
      <alignment vertical="center"/>
    </xf>
    <xf numFmtId="0" fontId="284" fillId="94" borderId="0" applyNumberFormat="0" applyBorder="0" applyAlignment="0" applyProtection="0">
      <alignment vertical="center"/>
    </xf>
    <xf numFmtId="0" fontId="284" fillId="98" borderId="0" applyNumberFormat="0" applyBorder="0" applyAlignment="0" applyProtection="0">
      <alignment vertical="center"/>
    </xf>
    <xf numFmtId="0" fontId="284" fillId="102" borderId="0" applyNumberFormat="0" applyBorder="0" applyAlignment="0" applyProtection="0">
      <alignment vertical="center"/>
    </xf>
    <xf numFmtId="0" fontId="284" fillId="106" borderId="0" applyNumberFormat="0" applyBorder="0" applyAlignment="0" applyProtection="0">
      <alignment vertical="center"/>
    </xf>
    <xf numFmtId="0" fontId="284" fillId="83" borderId="0" applyNumberFormat="0" applyBorder="0" applyAlignment="0" applyProtection="0">
      <alignment vertical="center"/>
    </xf>
    <xf numFmtId="0" fontId="284" fillId="87" borderId="0" applyNumberFormat="0" applyBorder="0" applyAlignment="0" applyProtection="0">
      <alignment vertical="center"/>
    </xf>
    <xf numFmtId="0" fontId="284" fillId="91" borderId="0" applyNumberFormat="0" applyBorder="0" applyAlignment="0" applyProtection="0">
      <alignment vertical="center"/>
    </xf>
    <xf numFmtId="0" fontId="284" fillId="95" borderId="0" applyNumberFormat="0" applyBorder="0" applyAlignment="0" applyProtection="0">
      <alignment vertical="center"/>
    </xf>
    <xf numFmtId="0" fontId="284" fillId="99" borderId="0" applyNumberFormat="0" applyBorder="0" applyAlignment="0" applyProtection="0">
      <alignment vertical="center"/>
    </xf>
    <xf numFmtId="0" fontId="284" fillId="103" borderId="0" applyNumberFormat="0" applyBorder="0" applyAlignment="0" applyProtection="0">
      <alignment vertical="center"/>
    </xf>
    <xf numFmtId="0" fontId="285" fillId="0" borderId="0" applyNumberFormat="0" applyFill="0" applyBorder="0" applyAlignment="0" applyProtection="0">
      <alignment vertical="center"/>
    </xf>
    <xf numFmtId="0" fontId="286" fillId="81" borderId="71" applyNumberFormat="0" applyAlignment="0" applyProtection="0">
      <alignment vertical="center"/>
    </xf>
    <xf numFmtId="0" fontId="287" fillId="78" borderId="0" applyNumberFormat="0" applyBorder="0" applyAlignment="0" applyProtection="0">
      <alignment vertical="center"/>
    </xf>
    <xf numFmtId="0" fontId="131" fillId="82" borderId="72" applyNumberFormat="0" applyFont="0" applyAlignment="0" applyProtection="0">
      <alignment vertical="center"/>
    </xf>
    <xf numFmtId="0" fontId="288" fillId="0" borderId="70" applyNumberFormat="0" applyFill="0" applyAlignment="0" applyProtection="0">
      <alignment vertical="center"/>
    </xf>
    <xf numFmtId="0" fontId="289" fillId="77" borderId="0" applyNumberFormat="0" applyBorder="0" applyAlignment="0" applyProtection="0">
      <alignment vertical="center"/>
    </xf>
    <xf numFmtId="0" fontId="290" fillId="80" borderId="68" applyNumberFormat="0" applyAlignment="0" applyProtection="0">
      <alignment vertical="center"/>
    </xf>
    <xf numFmtId="0" fontId="291" fillId="0" borderId="0" applyNumberFormat="0" applyFill="0" applyBorder="0" applyAlignment="0" applyProtection="0">
      <alignment vertical="center"/>
    </xf>
    <xf numFmtId="38" fontId="17" fillId="0" borderId="0" applyFont="0" applyFill="0" applyBorder="0" applyAlignment="0" applyProtection="0"/>
    <xf numFmtId="0" fontId="292" fillId="0" borderId="65" applyNumberFormat="0" applyFill="0" applyAlignment="0" applyProtection="0">
      <alignment vertical="center"/>
    </xf>
    <xf numFmtId="0" fontId="293" fillId="0" borderId="66" applyNumberFormat="0" applyFill="0" applyAlignment="0" applyProtection="0">
      <alignment vertical="center"/>
    </xf>
    <xf numFmtId="0" fontId="294" fillId="0" borderId="67" applyNumberFormat="0" applyFill="0" applyAlignment="0" applyProtection="0">
      <alignment vertical="center"/>
    </xf>
    <xf numFmtId="0" fontId="294" fillId="0" borderId="0" applyNumberFormat="0" applyFill="0" applyBorder="0" applyAlignment="0" applyProtection="0">
      <alignment vertical="center"/>
    </xf>
    <xf numFmtId="0" fontId="295" fillId="0" borderId="73" applyNumberFormat="0" applyFill="0" applyAlignment="0" applyProtection="0">
      <alignment vertical="center"/>
    </xf>
    <xf numFmtId="0" fontId="296" fillId="80" borderId="69" applyNumberFormat="0" applyAlignment="0" applyProtection="0">
      <alignment vertical="center"/>
    </xf>
    <xf numFmtId="0" fontId="297" fillId="0" borderId="0" applyNumberFormat="0" applyFill="0" applyBorder="0" applyAlignment="0" applyProtection="0">
      <alignment vertical="center"/>
    </xf>
    <xf numFmtId="0" fontId="298" fillId="79" borderId="68" applyNumberFormat="0" applyAlignment="0" applyProtection="0">
      <alignment vertical="center"/>
    </xf>
    <xf numFmtId="0" fontId="299" fillId="30" borderId="0" applyNumberFormat="0" applyBorder="0" applyAlignment="0" applyProtection="0">
      <alignment vertical="center"/>
    </xf>
    <xf numFmtId="0" fontId="300" fillId="0" borderId="65" applyNumberFormat="0" applyFill="0" applyAlignment="0" applyProtection="0">
      <alignment vertical="center"/>
    </xf>
    <xf numFmtId="0" fontId="301" fillId="0" borderId="66" applyNumberFormat="0" applyFill="0" applyAlignment="0" applyProtection="0">
      <alignment vertical="center"/>
    </xf>
    <xf numFmtId="0" fontId="302" fillId="0" borderId="67" applyNumberFormat="0" applyFill="0" applyAlignment="0" applyProtection="0">
      <alignment vertical="center"/>
    </xf>
    <xf numFmtId="0" fontId="302" fillId="0" borderId="0" applyNumberFormat="0" applyFill="0" applyBorder="0" applyAlignment="0" applyProtection="0">
      <alignment vertical="center"/>
    </xf>
    <xf numFmtId="0" fontId="303" fillId="30" borderId="0" applyNumberFormat="0" applyBorder="0" applyAlignment="0" applyProtection="0">
      <alignment vertical="center"/>
    </xf>
    <xf numFmtId="0" fontId="304" fillId="77" borderId="0" applyNumberFormat="0" applyBorder="0" applyAlignment="0" applyProtection="0">
      <alignment vertical="center"/>
    </xf>
    <xf numFmtId="0" fontId="305" fillId="78" borderId="0" applyNumberFormat="0" applyBorder="0" applyAlignment="0" applyProtection="0">
      <alignment vertical="center"/>
    </xf>
    <xf numFmtId="0" fontId="306" fillId="79" borderId="68" applyNumberFormat="0" applyAlignment="0" applyProtection="0">
      <alignment vertical="center"/>
    </xf>
    <xf numFmtId="0" fontId="307" fillId="80" borderId="69" applyNumberFormat="0" applyAlignment="0" applyProtection="0">
      <alignment vertical="center"/>
    </xf>
    <xf numFmtId="0" fontId="308" fillId="80" borderId="68" applyNumberFormat="0" applyAlignment="0" applyProtection="0">
      <alignment vertical="center"/>
    </xf>
    <xf numFmtId="0" fontId="309" fillId="0" borderId="70" applyNumberFormat="0" applyFill="0" applyAlignment="0" applyProtection="0">
      <alignment vertical="center"/>
    </xf>
    <xf numFmtId="0" fontId="310" fillId="81" borderId="71" applyNumberFormat="0" applyAlignment="0" applyProtection="0">
      <alignment vertical="center"/>
    </xf>
    <xf numFmtId="0" fontId="311" fillId="0" borderId="0" applyNumberFormat="0" applyFill="0" applyBorder="0" applyAlignment="0" applyProtection="0">
      <alignment vertical="center"/>
    </xf>
    <xf numFmtId="0" fontId="312" fillId="0" borderId="0" applyNumberFormat="0" applyFill="0" applyBorder="0" applyAlignment="0" applyProtection="0">
      <alignment vertical="center"/>
    </xf>
    <xf numFmtId="0" fontId="313" fillId="0" borderId="73" applyNumberFormat="0" applyFill="0" applyAlignment="0" applyProtection="0">
      <alignment vertical="center"/>
    </xf>
    <xf numFmtId="0" fontId="314" fillId="83" borderId="0" applyNumberFormat="0" applyBorder="0" applyAlignment="0" applyProtection="0">
      <alignment vertical="center"/>
    </xf>
    <xf numFmtId="0" fontId="260" fillId="84" borderId="0" applyNumberFormat="0" applyBorder="0" applyAlignment="0" applyProtection="0">
      <alignment vertical="center"/>
    </xf>
    <xf numFmtId="0" fontId="260" fillId="85" borderId="0" applyNumberFormat="0" applyBorder="0" applyAlignment="0" applyProtection="0">
      <alignment vertical="center"/>
    </xf>
    <xf numFmtId="0" fontId="314" fillId="86" borderId="0" applyNumberFormat="0" applyBorder="0" applyAlignment="0" applyProtection="0">
      <alignment vertical="center"/>
    </xf>
    <xf numFmtId="0" fontId="314" fillId="87" borderId="0" applyNumberFormat="0" applyBorder="0" applyAlignment="0" applyProtection="0">
      <alignment vertical="center"/>
    </xf>
    <xf numFmtId="0" fontId="260" fillId="88" borderId="0" applyNumberFormat="0" applyBorder="0" applyAlignment="0" applyProtection="0">
      <alignment vertical="center"/>
    </xf>
    <xf numFmtId="0" fontId="260" fillId="89" borderId="0" applyNumberFormat="0" applyBorder="0" applyAlignment="0" applyProtection="0">
      <alignment vertical="center"/>
    </xf>
    <xf numFmtId="0" fontId="314" fillId="90" borderId="0" applyNumberFormat="0" applyBorder="0" applyAlignment="0" applyProtection="0">
      <alignment vertical="center"/>
    </xf>
    <xf numFmtId="0" fontId="314" fillId="91" borderId="0" applyNumberFormat="0" applyBorder="0" applyAlignment="0" applyProtection="0">
      <alignment vertical="center"/>
    </xf>
    <xf numFmtId="0" fontId="260" fillId="92" borderId="0" applyNumberFormat="0" applyBorder="0" applyAlignment="0" applyProtection="0">
      <alignment vertical="center"/>
    </xf>
    <xf numFmtId="0" fontId="260" fillId="93" borderId="0" applyNumberFormat="0" applyBorder="0" applyAlignment="0" applyProtection="0">
      <alignment vertical="center"/>
    </xf>
    <xf numFmtId="0" fontId="314" fillId="94" borderId="0" applyNumberFormat="0" applyBorder="0" applyAlignment="0" applyProtection="0">
      <alignment vertical="center"/>
    </xf>
    <xf numFmtId="0" fontId="314" fillId="95" borderId="0" applyNumberFormat="0" applyBorder="0" applyAlignment="0" applyProtection="0">
      <alignment vertical="center"/>
    </xf>
    <xf numFmtId="0" fontId="260" fillId="96" borderId="0" applyNumberFormat="0" applyBorder="0" applyAlignment="0" applyProtection="0">
      <alignment vertical="center"/>
    </xf>
    <xf numFmtId="0" fontId="260" fillId="97" borderId="0" applyNumberFormat="0" applyBorder="0" applyAlignment="0" applyProtection="0">
      <alignment vertical="center"/>
    </xf>
    <xf numFmtId="0" fontId="314" fillId="98" borderId="0" applyNumberFormat="0" applyBorder="0" applyAlignment="0" applyProtection="0">
      <alignment vertical="center"/>
    </xf>
    <xf numFmtId="0" fontId="314" fillId="99" borderId="0" applyNumberFormat="0" applyBorder="0" applyAlignment="0" applyProtection="0">
      <alignment vertical="center"/>
    </xf>
    <xf numFmtId="0" fontId="260" fillId="100" borderId="0" applyNumberFormat="0" applyBorder="0" applyAlignment="0" applyProtection="0">
      <alignment vertical="center"/>
    </xf>
    <xf numFmtId="0" fontId="260" fillId="101" borderId="0" applyNumberFormat="0" applyBorder="0" applyAlignment="0" applyProtection="0">
      <alignment vertical="center"/>
    </xf>
    <xf numFmtId="0" fontId="314" fillId="102" borderId="0" applyNumberFormat="0" applyBorder="0" applyAlignment="0" applyProtection="0">
      <alignment vertical="center"/>
    </xf>
    <xf numFmtId="0" fontId="314" fillId="103" borderId="0" applyNumberFormat="0" applyBorder="0" applyAlignment="0" applyProtection="0">
      <alignment vertical="center"/>
    </xf>
    <xf numFmtId="0" fontId="260" fillId="104" borderId="0" applyNumberFormat="0" applyBorder="0" applyAlignment="0" applyProtection="0">
      <alignment vertical="center"/>
    </xf>
    <xf numFmtId="0" fontId="260" fillId="105" borderId="0" applyNumberFormat="0" applyBorder="0" applyAlignment="0" applyProtection="0">
      <alignment vertical="center"/>
    </xf>
    <xf numFmtId="0" fontId="314" fillId="106" borderId="0" applyNumberFormat="0" applyBorder="0" applyAlignment="0" applyProtection="0">
      <alignment vertical="center"/>
    </xf>
    <xf numFmtId="0" fontId="260" fillId="0" borderId="0">
      <alignment vertical="center"/>
    </xf>
    <xf numFmtId="0" fontId="260" fillId="82" borderId="72" applyNumberFormat="0" applyFont="0" applyAlignment="0" applyProtection="0">
      <alignment vertical="center"/>
    </xf>
    <xf numFmtId="0" fontId="260" fillId="0" borderId="0">
      <alignment vertical="center"/>
    </xf>
    <xf numFmtId="0" fontId="260" fillId="82" borderId="72" applyNumberFormat="0" applyFont="0" applyAlignment="0" applyProtection="0">
      <alignment vertical="center"/>
    </xf>
    <xf numFmtId="0" fontId="260" fillId="84" borderId="0" applyNumberFormat="0" applyBorder="0" applyAlignment="0" applyProtection="0">
      <alignment vertical="center"/>
    </xf>
    <xf numFmtId="0" fontId="260" fillId="85" borderId="0" applyNumberFormat="0" applyBorder="0" applyAlignment="0" applyProtection="0">
      <alignment vertical="center"/>
    </xf>
    <xf numFmtId="0" fontId="260" fillId="88" borderId="0" applyNumberFormat="0" applyBorder="0" applyAlignment="0" applyProtection="0">
      <alignment vertical="center"/>
    </xf>
    <xf numFmtId="0" fontId="260" fillId="89" borderId="0" applyNumberFormat="0" applyBorder="0" applyAlignment="0" applyProtection="0">
      <alignment vertical="center"/>
    </xf>
    <xf numFmtId="0" fontId="260" fillId="92" borderId="0" applyNumberFormat="0" applyBorder="0" applyAlignment="0" applyProtection="0">
      <alignment vertical="center"/>
    </xf>
    <xf numFmtId="0" fontId="260" fillId="93" borderId="0" applyNumberFormat="0" applyBorder="0" applyAlignment="0" applyProtection="0">
      <alignment vertical="center"/>
    </xf>
    <xf numFmtId="0" fontId="260" fillId="96" borderId="0" applyNumberFormat="0" applyBorder="0" applyAlignment="0" applyProtection="0">
      <alignment vertical="center"/>
    </xf>
    <xf numFmtId="0" fontId="260" fillId="97" borderId="0" applyNumberFormat="0" applyBorder="0" applyAlignment="0" applyProtection="0">
      <alignment vertical="center"/>
    </xf>
    <xf numFmtId="0" fontId="260" fillId="100" borderId="0" applyNumberFormat="0" applyBorder="0" applyAlignment="0" applyProtection="0">
      <alignment vertical="center"/>
    </xf>
    <xf numFmtId="0" fontId="260" fillId="101" borderId="0" applyNumberFormat="0" applyBorder="0" applyAlignment="0" applyProtection="0">
      <alignment vertical="center"/>
    </xf>
    <xf numFmtId="0" fontId="260" fillId="104" borderId="0" applyNumberFormat="0" applyBorder="0" applyAlignment="0" applyProtection="0">
      <alignment vertical="center"/>
    </xf>
    <xf numFmtId="0" fontId="260" fillId="105" borderId="0" applyNumberFormat="0" applyBorder="0" applyAlignment="0" applyProtection="0">
      <alignment vertical="center"/>
    </xf>
    <xf numFmtId="0" fontId="260" fillId="0" borderId="0">
      <alignment vertical="center"/>
    </xf>
    <xf numFmtId="0" fontId="260" fillId="82" borderId="72" applyNumberFormat="0" applyFont="0" applyAlignment="0" applyProtection="0">
      <alignment vertical="center"/>
    </xf>
    <xf numFmtId="0" fontId="260" fillId="84" borderId="0" applyNumberFormat="0" applyBorder="0" applyAlignment="0" applyProtection="0">
      <alignment vertical="center"/>
    </xf>
    <xf numFmtId="0" fontId="260" fillId="85" borderId="0" applyNumberFormat="0" applyBorder="0" applyAlignment="0" applyProtection="0">
      <alignment vertical="center"/>
    </xf>
    <xf numFmtId="0" fontId="260" fillId="88" borderId="0" applyNumberFormat="0" applyBorder="0" applyAlignment="0" applyProtection="0">
      <alignment vertical="center"/>
    </xf>
    <xf numFmtId="0" fontId="260" fillId="89" borderId="0" applyNumberFormat="0" applyBorder="0" applyAlignment="0" applyProtection="0">
      <alignment vertical="center"/>
    </xf>
    <xf numFmtId="0" fontId="260" fillId="92" borderId="0" applyNumberFormat="0" applyBorder="0" applyAlignment="0" applyProtection="0">
      <alignment vertical="center"/>
    </xf>
    <xf numFmtId="0" fontId="260" fillId="93" borderId="0" applyNumberFormat="0" applyBorder="0" applyAlignment="0" applyProtection="0">
      <alignment vertical="center"/>
    </xf>
    <xf numFmtId="0" fontId="260" fillId="96" borderId="0" applyNumberFormat="0" applyBorder="0" applyAlignment="0" applyProtection="0">
      <alignment vertical="center"/>
    </xf>
    <xf numFmtId="0" fontId="260" fillId="97" borderId="0" applyNumberFormat="0" applyBorder="0" applyAlignment="0" applyProtection="0">
      <alignment vertical="center"/>
    </xf>
    <xf numFmtId="0" fontId="260" fillId="100" borderId="0" applyNumberFormat="0" applyBorder="0" applyAlignment="0" applyProtection="0">
      <alignment vertical="center"/>
    </xf>
    <xf numFmtId="0" fontId="260" fillId="101" borderId="0" applyNumberFormat="0" applyBorder="0" applyAlignment="0" applyProtection="0">
      <alignment vertical="center"/>
    </xf>
    <xf numFmtId="0" fontId="260" fillId="104" borderId="0" applyNumberFormat="0" applyBorder="0" applyAlignment="0" applyProtection="0">
      <alignment vertical="center"/>
    </xf>
    <xf numFmtId="0" fontId="260" fillId="105" borderId="0" applyNumberFormat="0" applyBorder="0" applyAlignment="0" applyProtection="0">
      <alignment vertical="center"/>
    </xf>
    <xf numFmtId="0" fontId="260" fillId="0" borderId="0">
      <alignment vertical="center"/>
    </xf>
    <xf numFmtId="0" fontId="260" fillId="82" borderId="72" applyNumberFormat="0" applyFont="0" applyAlignment="0" applyProtection="0">
      <alignment vertical="center"/>
    </xf>
    <xf numFmtId="0" fontId="260" fillId="84" borderId="0" applyNumberFormat="0" applyBorder="0" applyAlignment="0" applyProtection="0">
      <alignment vertical="center"/>
    </xf>
    <xf numFmtId="0" fontId="260" fillId="85" borderId="0" applyNumberFormat="0" applyBorder="0" applyAlignment="0" applyProtection="0">
      <alignment vertical="center"/>
    </xf>
    <xf numFmtId="0" fontId="260" fillId="88" borderId="0" applyNumberFormat="0" applyBorder="0" applyAlignment="0" applyProtection="0">
      <alignment vertical="center"/>
    </xf>
    <xf numFmtId="0" fontId="260" fillId="89" borderId="0" applyNumberFormat="0" applyBorder="0" applyAlignment="0" applyProtection="0">
      <alignment vertical="center"/>
    </xf>
    <xf numFmtId="0" fontId="260" fillId="92" borderId="0" applyNumberFormat="0" applyBorder="0" applyAlignment="0" applyProtection="0">
      <alignment vertical="center"/>
    </xf>
    <xf numFmtId="0" fontId="260" fillId="93" borderId="0" applyNumberFormat="0" applyBorder="0" applyAlignment="0" applyProtection="0">
      <alignment vertical="center"/>
    </xf>
    <xf numFmtId="0" fontId="260" fillId="96" borderId="0" applyNumberFormat="0" applyBorder="0" applyAlignment="0" applyProtection="0">
      <alignment vertical="center"/>
    </xf>
    <xf numFmtId="0" fontId="260" fillId="97" borderId="0" applyNumberFormat="0" applyBorder="0" applyAlignment="0" applyProtection="0">
      <alignment vertical="center"/>
    </xf>
    <xf numFmtId="0" fontId="260" fillId="100" borderId="0" applyNumberFormat="0" applyBorder="0" applyAlignment="0" applyProtection="0">
      <alignment vertical="center"/>
    </xf>
    <xf numFmtId="0" fontId="260" fillId="101" borderId="0" applyNumberFormat="0" applyBorder="0" applyAlignment="0" applyProtection="0">
      <alignment vertical="center"/>
    </xf>
    <xf numFmtId="0" fontId="260" fillId="104" borderId="0" applyNumberFormat="0" applyBorder="0" applyAlignment="0" applyProtection="0">
      <alignment vertical="center"/>
    </xf>
    <xf numFmtId="0" fontId="260" fillId="105" borderId="0" applyNumberFormat="0" applyBorder="0" applyAlignment="0" applyProtection="0">
      <alignment vertical="center"/>
    </xf>
    <xf numFmtId="0" fontId="260" fillId="0" borderId="0">
      <alignment vertical="center"/>
    </xf>
    <xf numFmtId="0" fontId="260" fillId="82" borderId="72" applyNumberFormat="0" applyFont="0" applyAlignment="0" applyProtection="0">
      <alignment vertical="center"/>
    </xf>
    <xf numFmtId="0" fontId="260" fillId="84" borderId="0" applyNumberFormat="0" applyBorder="0" applyAlignment="0" applyProtection="0">
      <alignment vertical="center"/>
    </xf>
    <xf numFmtId="0" fontId="260" fillId="85" borderId="0" applyNumberFormat="0" applyBorder="0" applyAlignment="0" applyProtection="0">
      <alignment vertical="center"/>
    </xf>
    <xf numFmtId="0" fontId="260" fillId="88" borderId="0" applyNumberFormat="0" applyBorder="0" applyAlignment="0" applyProtection="0">
      <alignment vertical="center"/>
    </xf>
    <xf numFmtId="0" fontId="260" fillId="89" borderId="0" applyNumberFormat="0" applyBorder="0" applyAlignment="0" applyProtection="0">
      <alignment vertical="center"/>
    </xf>
    <xf numFmtId="0" fontId="260" fillId="92" borderId="0" applyNumberFormat="0" applyBorder="0" applyAlignment="0" applyProtection="0">
      <alignment vertical="center"/>
    </xf>
    <xf numFmtId="0" fontId="260" fillId="93" borderId="0" applyNumberFormat="0" applyBorder="0" applyAlignment="0" applyProtection="0">
      <alignment vertical="center"/>
    </xf>
    <xf numFmtId="0" fontId="260" fillId="96" borderId="0" applyNumberFormat="0" applyBorder="0" applyAlignment="0" applyProtection="0">
      <alignment vertical="center"/>
    </xf>
    <xf numFmtId="0" fontId="260" fillId="97" borderId="0" applyNumberFormat="0" applyBorder="0" applyAlignment="0" applyProtection="0">
      <alignment vertical="center"/>
    </xf>
    <xf numFmtId="0" fontId="260" fillId="100" borderId="0" applyNumberFormat="0" applyBorder="0" applyAlignment="0" applyProtection="0">
      <alignment vertical="center"/>
    </xf>
    <xf numFmtId="0" fontId="260" fillId="101" borderId="0" applyNumberFormat="0" applyBorder="0" applyAlignment="0" applyProtection="0">
      <alignment vertical="center"/>
    </xf>
    <xf numFmtId="0" fontId="260" fillId="104" borderId="0" applyNumberFormat="0" applyBorder="0" applyAlignment="0" applyProtection="0">
      <alignment vertical="center"/>
    </xf>
    <xf numFmtId="0" fontId="260" fillId="105" borderId="0" applyNumberFormat="0" applyBorder="0" applyAlignment="0" applyProtection="0">
      <alignment vertical="center"/>
    </xf>
    <xf numFmtId="0" fontId="260" fillId="0" borderId="0">
      <alignment vertical="center"/>
    </xf>
    <xf numFmtId="0" fontId="260" fillId="82" borderId="72" applyNumberFormat="0" applyFont="0" applyAlignment="0" applyProtection="0">
      <alignment vertical="center"/>
    </xf>
    <xf numFmtId="0" fontId="260" fillId="84" borderId="0" applyNumberFormat="0" applyBorder="0" applyAlignment="0" applyProtection="0">
      <alignment vertical="center"/>
    </xf>
    <xf numFmtId="0" fontId="260" fillId="85" borderId="0" applyNumberFormat="0" applyBorder="0" applyAlignment="0" applyProtection="0">
      <alignment vertical="center"/>
    </xf>
    <xf numFmtId="0" fontId="260" fillId="88" borderId="0" applyNumberFormat="0" applyBorder="0" applyAlignment="0" applyProtection="0">
      <alignment vertical="center"/>
    </xf>
    <xf numFmtId="0" fontId="260" fillId="89" borderId="0" applyNumberFormat="0" applyBorder="0" applyAlignment="0" applyProtection="0">
      <alignment vertical="center"/>
    </xf>
    <xf numFmtId="0" fontId="260" fillId="92" borderId="0" applyNumberFormat="0" applyBorder="0" applyAlignment="0" applyProtection="0">
      <alignment vertical="center"/>
    </xf>
    <xf numFmtId="0" fontId="260" fillId="93" borderId="0" applyNumberFormat="0" applyBorder="0" applyAlignment="0" applyProtection="0">
      <alignment vertical="center"/>
    </xf>
    <xf numFmtId="0" fontId="260" fillId="96" borderId="0" applyNumberFormat="0" applyBorder="0" applyAlignment="0" applyProtection="0">
      <alignment vertical="center"/>
    </xf>
    <xf numFmtId="0" fontId="260" fillId="97" borderId="0" applyNumberFormat="0" applyBorder="0" applyAlignment="0" applyProtection="0">
      <alignment vertical="center"/>
    </xf>
    <xf numFmtId="0" fontId="260" fillId="100" borderId="0" applyNumberFormat="0" applyBorder="0" applyAlignment="0" applyProtection="0">
      <alignment vertical="center"/>
    </xf>
    <xf numFmtId="0" fontId="260" fillId="101" borderId="0" applyNumberFormat="0" applyBorder="0" applyAlignment="0" applyProtection="0">
      <alignment vertical="center"/>
    </xf>
    <xf numFmtId="0" fontId="260" fillId="104" borderId="0" applyNumberFormat="0" applyBorder="0" applyAlignment="0" applyProtection="0">
      <alignment vertical="center"/>
    </xf>
    <xf numFmtId="0" fontId="260" fillId="105" borderId="0" applyNumberFormat="0" applyBorder="0" applyAlignment="0" applyProtection="0">
      <alignment vertical="center"/>
    </xf>
    <xf numFmtId="0" fontId="260" fillId="0" borderId="0">
      <alignment vertical="center"/>
    </xf>
    <xf numFmtId="0" fontId="260" fillId="82" borderId="72" applyNumberFormat="0" applyFont="0" applyAlignment="0" applyProtection="0">
      <alignment vertical="center"/>
    </xf>
    <xf numFmtId="0" fontId="260" fillId="84" borderId="0" applyNumberFormat="0" applyBorder="0" applyAlignment="0" applyProtection="0">
      <alignment vertical="center"/>
    </xf>
    <xf numFmtId="0" fontId="260" fillId="85" borderId="0" applyNumberFormat="0" applyBorder="0" applyAlignment="0" applyProtection="0">
      <alignment vertical="center"/>
    </xf>
    <xf numFmtId="0" fontId="260" fillId="88" borderId="0" applyNumberFormat="0" applyBorder="0" applyAlignment="0" applyProtection="0">
      <alignment vertical="center"/>
    </xf>
    <xf numFmtId="0" fontId="260" fillId="89" borderId="0" applyNumberFormat="0" applyBorder="0" applyAlignment="0" applyProtection="0">
      <alignment vertical="center"/>
    </xf>
    <xf numFmtId="0" fontId="260" fillId="92" borderId="0" applyNumberFormat="0" applyBorder="0" applyAlignment="0" applyProtection="0">
      <alignment vertical="center"/>
    </xf>
    <xf numFmtId="0" fontId="260" fillId="93" borderId="0" applyNumberFormat="0" applyBorder="0" applyAlignment="0" applyProtection="0">
      <alignment vertical="center"/>
    </xf>
    <xf numFmtId="0" fontId="260" fillId="96" borderId="0" applyNumberFormat="0" applyBorder="0" applyAlignment="0" applyProtection="0">
      <alignment vertical="center"/>
    </xf>
    <xf numFmtId="0" fontId="260" fillId="97" borderId="0" applyNumberFormat="0" applyBorder="0" applyAlignment="0" applyProtection="0">
      <alignment vertical="center"/>
    </xf>
    <xf numFmtId="0" fontId="260" fillId="100" borderId="0" applyNumberFormat="0" applyBorder="0" applyAlignment="0" applyProtection="0">
      <alignment vertical="center"/>
    </xf>
    <xf numFmtId="0" fontId="260" fillId="101" borderId="0" applyNumberFormat="0" applyBorder="0" applyAlignment="0" applyProtection="0">
      <alignment vertical="center"/>
    </xf>
    <xf numFmtId="0" fontId="260" fillId="104" borderId="0" applyNumberFormat="0" applyBorder="0" applyAlignment="0" applyProtection="0">
      <alignment vertical="center"/>
    </xf>
    <xf numFmtId="0" fontId="260" fillId="105" borderId="0" applyNumberFormat="0" applyBorder="0" applyAlignment="0" applyProtection="0">
      <alignment vertical="center"/>
    </xf>
    <xf numFmtId="0" fontId="260" fillId="0" borderId="0">
      <alignment vertical="center"/>
    </xf>
    <xf numFmtId="38" fontId="260" fillId="0" borderId="0" applyFont="0" applyFill="0" applyBorder="0" applyAlignment="0" applyProtection="0">
      <alignment vertical="center"/>
    </xf>
    <xf numFmtId="0" fontId="260" fillId="82" borderId="72" applyNumberFormat="0" applyFont="0" applyAlignment="0" applyProtection="0">
      <alignment vertical="center"/>
    </xf>
    <xf numFmtId="0" fontId="260" fillId="84" borderId="0" applyNumberFormat="0" applyBorder="0" applyAlignment="0" applyProtection="0">
      <alignment vertical="center"/>
    </xf>
    <xf numFmtId="0" fontId="260" fillId="85" borderId="0" applyNumberFormat="0" applyBorder="0" applyAlignment="0" applyProtection="0">
      <alignment vertical="center"/>
    </xf>
    <xf numFmtId="0" fontId="260" fillId="88" borderId="0" applyNumberFormat="0" applyBorder="0" applyAlignment="0" applyProtection="0">
      <alignment vertical="center"/>
    </xf>
    <xf numFmtId="0" fontId="260" fillId="89" borderId="0" applyNumberFormat="0" applyBorder="0" applyAlignment="0" applyProtection="0">
      <alignment vertical="center"/>
    </xf>
    <xf numFmtId="0" fontId="260" fillId="92" borderId="0" applyNumberFormat="0" applyBorder="0" applyAlignment="0" applyProtection="0">
      <alignment vertical="center"/>
    </xf>
    <xf numFmtId="0" fontId="260" fillId="93" borderId="0" applyNumberFormat="0" applyBorder="0" applyAlignment="0" applyProtection="0">
      <alignment vertical="center"/>
    </xf>
    <xf numFmtId="0" fontId="260" fillId="96" borderId="0" applyNumberFormat="0" applyBorder="0" applyAlignment="0" applyProtection="0">
      <alignment vertical="center"/>
    </xf>
    <xf numFmtId="0" fontId="260" fillId="97" borderId="0" applyNumberFormat="0" applyBorder="0" applyAlignment="0" applyProtection="0">
      <alignment vertical="center"/>
    </xf>
    <xf numFmtId="0" fontId="260" fillId="100" borderId="0" applyNumberFormat="0" applyBorder="0" applyAlignment="0" applyProtection="0">
      <alignment vertical="center"/>
    </xf>
    <xf numFmtId="0" fontId="260" fillId="101" borderId="0" applyNumberFormat="0" applyBorder="0" applyAlignment="0" applyProtection="0">
      <alignment vertical="center"/>
    </xf>
    <xf numFmtId="0" fontId="260" fillId="104" borderId="0" applyNumberFormat="0" applyBorder="0" applyAlignment="0" applyProtection="0">
      <alignment vertical="center"/>
    </xf>
    <xf numFmtId="0" fontId="260" fillId="105" borderId="0" applyNumberFormat="0" applyBorder="0" applyAlignment="0" applyProtection="0">
      <alignment vertical="center"/>
    </xf>
    <xf numFmtId="0" fontId="260" fillId="0" borderId="0">
      <alignment vertical="center"/>
    </xf>
    <xf numFmtId="38" fontId="260" fillId="0" borderId="0" applyFont="0" applyFill="0" applyBorder="0" applyAlignment="0" applyProtection="0">
      <alignment vertical="center"/>
    </xf>
    <xf numFmtId="0" fontId="260" fillId="0" borderId="0">
      <alignment vertical="center"/>
    </xf>
    <xf numFmtId="0" fontId="315" fillId="0" borderId="0" applyNumberFormat="0" applyFill="0" applyBorder="0" applyAlignment="0" applyProtection="0"/>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314" fillId="86"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314" fillId="90"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314" fillId="94"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314" fillId="9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314" fillId="102"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314" fillId="106" borderId="0" applyNumberFormat="0" applyBorder="0" applyAlignment="0" applyProtection="0">
      <alignment vertical="center"/>
    </xf>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4" fontId="84" fillId="36" borderId="19" applyNumberFormat="0" applyProtection="0">
      <alignment vertical="center"/>
    </xf>
    <xf numFmtId="4" fontId="223" fillId="36" borderId="19" applyNumberFormat="0" applyProtection="0">
      <alignment vertical="center"/>
    </xf>
    <xf numFmtId="4" fontId="84" fillId="36" borderId="19" applyNumberFormat="0" applyProtection="0">
      <alignment horizontal="left" vertical="center"/>
    </xf>
    <xf numFmtId="4" fontId="84" fillId="36" borderId="19" applyNumberFormat="0" applyProtection="0">
      <alignment horizontal="left" vertical="center"/>
    </xf>
    <xf numFmtId="0" fontId="3" fillId="56" borderId="19" applyNumberFormat="0" applyProtection="0">
      <alignment horizontal="left" vertical="center"/>
    </xf>
    <xf numFmtId="4" fontId="84" fillId="59" borderId="19" applyNumberFormat="0" applyProtection="0">
      <alignment horizontal="right" vertical="center"/>
    </xf>
    <xf numFmtId="4" fontId="84" fillId="54" borderId="19" applyNumberFormat="0" applyProtection="0">
      <alignment horizontal="right" vertical="center"/>
    </xf>
    <xf numFmtId="4" fontId="84" fillId="76" borderId="19" applyNumberFormat="0" applyProtection="0">
      <alignment horizontal="right" vertical="center"/>
    </xf>
    <xf numFmtId="4" fontId="84" fillId="107" borderId="19" applyNumberFormat="0" applyProtection="0">
      <alignment horizontal="right" vertical="center"/>
    </xf>
    <xf numFmtId="4" fontId="84" fillId="108" borderId="19" applyNumberFormat="0" applyProtection="0">
      <alignment horizontal="right" vertical="center"/>
    </xf>
    <xf numFmtId="4" fontId="84" fillId="109" borderId="19" applyNumberFormat="0" applyProtection="0">
      <alignment horizontal="right" vertical="center"/>
    </xf>
    <xf numFmtId="4" fontId="84" fillId="110" borderId="19" applyNumberFormat="0" applyProtection="0">
      <alignment horizontal="right" vertical="center"/>
    </xf>
    <xf numFmtId="4" fontId="84" fillId="111" borderId="19" applyNumberFormat="0" applyProtection="0">
      <alignment horizontal="right" vertical="center"/>
    </xf>
    <xf numFmtId="4" fontId="84" fillId="71" borderId="19" applyNumberFormat="0" applyProtection="0">
      <alignment horizontal="right" vertical="center"/>
    </xf>
    <xf numFmtId="4" fontId="220" fillId="112" borderId="19" applyNumberFormat="0" applyProtection="0">
      <alignment horizontal="left" vertical="center"/>
    </xf>
    <xf numFmtId="4" fontId="84" fillId="49" borderId="74" applyNumberFormat="0" applyProtection="0">
      <alignment horizontal="left" vertical="center"/>
    </xf>
    <xf numFmtId="4" fontId="222" fillId="32" borderId="0" applyNumberFormat="0" applyProtection="0">
      <alignment horizontal="left" vertical="center"/>
    </xf>
    <xf numFmtId="0" fontId="3" fillId="56" borderId="19" applyNumberFormat="0" applyProtection="0">
      <alignment horizontal="left" vertical="center"/>
    </xf>
    <xf numFmtId="4" fontId="84" fillId="49" borderId="19" applyNumberFormat="0" applyProtection="0">
      <alignment horizontal="left" vertical="center"/>
    </xf>
    <xf numFmtId="4" fontId="84" fillId="113" borderId="19" applyNumberFormat="0" applyProtection="0">
      <alignment horizontal="left" vertical="center"/>
    </xf>
    <xf numFmtId="0" fontId="3" fillId="113" borderId="19" applyNumberFormat="0" applyProtection="0">
      <alignment horizontal="left" vertical="center"/>
    </xf>
    <xf numFmtId="0" fontId="3" fillId="113" borderId="19" applyNumberFormat="0" applyProtection="0">
      <alignment horizontal="left" vertical="center"/>
    </xf>
    <xf numFmtId="0" fontId="3" fillId="31" borderId="19" applyNumberFormat="0" applyProtection="0">
      <alignment horizontal="left" vertical="center"/>
    </xf>
    <xf numFmtId="0" fontId="3" fillId="31" borderId="19" applyNumberFormat="0" applyProtection="0">
      <alignment horizontal="left" vertical="center"/>
    </xf>
    <xf numFmtId="0" fontId="3" fillId="4" borderId="19" applyNumberFormat="0" applyProtection="0">
      <alignment horizontal="left" vertical="center"/>
    </xf>
    <xf numFmtId="0" fontId="3" fillId="4" borderId="19" applyNumberFormat="0" applyProtection="0">
      <alignment horizontal="left" vertical="center"/>
    </xf>
    <xf numFmtId="0" fontId="3" fillId="56" borderId="19" applyNumberFormat="0" applyProtection="0">
      <alignment horizontal="left" vertical="center"/>
    </xf>
    <xf numFmtId="0" fontId="3" fillId="56" borderId="19" applyNumberFormat="0" applyProtection="0">
      <alignment horizontal="left" vertical="center"/>
    </xf>
    <xf numFmtId="4" fontId="84" fillId="27" borderId="19" applyNumberFormat="0" applyProtection="0">
      <alignment vertical="center"/>
    </xf>
    <xf numFmtId="4" fontId="223" fillId="27" borderId="19" applyNumberFormat="0" applyProtection="0">
      <alignment vertical="center"/>
    </xf>
    <xf numFmtId="4" fontId="84" fillId="27" borderId="19" applyNumberFormat="0" applyProtection="0">
      <alignment horizontal="left" vertical="center"/>
    </xf>
    <xf numFmtId="4" fontId="84" fillId="27" borderId="19" applyNumberFormat="0" applyProtection="0">
      <alignment horizontal="left" vertical="center"/>
    </xf>
    <xf numFmtId="4" fontId="223" fillId="49" borderId="19" applyNumberFormat="0" applyProtection="0">
      <alignment horizontal="right" vertical="center"/>
    </xf>
    <xf numFmtId="0" fontId="3" fillId="56" borderId="19" applyNumberFormat="0" applyProtection="0">
      <alignment horizontal="left" vertical="center"/>
    </xf>
    <xf numFmtId="0" fontId="3" fillId="56" borderId="19" applyNumberFormat="0" applyProtection="0">
      <alignment horizontal="left" vertical="center"/>
    </xf>
    <xf numFmtId="0" fontId="316" fillId="0" borderId="0"/>
    <xf numFmtId="4" fontId="153" fillId="49" borderId="19" applyNumberFormat="0" applyProtection="0">
      <alignment horizontal="right" vertical="center"/>
    </xf>
    <xf numFmtId="0" fontId="314" fillId="83" borderId="0" applyNumberFormat="0" applyBorder="0" applyAlignment="0" applyProtection="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314" fillId="87"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314" fillId="91"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314" fillId="95"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314" fillId="9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314" fillId="103"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283" fillId="0" borderId="0" applyNumberFormat="0" applyFill="0" applyBorder="0" applyAlignment="0" applyProtection="0">
      <alignment vertical="center"/>
    </xf>
    <xf numFmtId="0" fontId="317" fillId="0" borderId="0" applyNumberFormat="0" applyFill="0" applyBorder="0" applyAlignment="0" applyProtection="0">
      <alignment vertical="center"/>
    </xf>
    <xf numFmtId="0" fontId="317" fillId="0" borderId="0" applyNumberFormat="0" applyFill="0" applyBorder="0" applyAlignment="0" applyProtection="0">
      <alignment vertical="center"/>
    </xf>
    <xf numFmtId="0" fontId="317" fillId="0" borderId="0" applyNumberFormat="0" applyFill="0" applyBorder="0" applyAlignment="0" applyProtection="0">
      <alignment vertical="center"/>
    </xf>
    <xf numFmtId="0" fontId="317" fillId="0" borderId="0" applyNumberFormat="0" applyFill="0" applyBorder="0" applyAlignment="0" applyProtection="0">
      <alignment vertical="center"/>
    </xf>
    <xf numFmtId="0" fontId="317" fillId="0" borderId="0" applyNumberFormat="0" applyFill="0" applyBorder="0" applyAlignment="0" applyProtection="0">
      <alignment vertical="center"/>
    </xf>
    <xf numFmtId="0" fontId="317" fillId="0" borderId="0" applyNumberFormat="0" applyFill="0" applyBorder="0" applyAlignment="0" applyProtection="0">
      <alignment vertical="center"/>
    </xf>
    <xf numFmtId="0" fontId="317" fillId="0" borderId="0" applyNumberFormat="0" applyFill="0" applyBorder="0" applyAlignment="0" applyProtection="0">
      <alignment vertical="center"/>
    </xf>
    <xf numFmtId="0" fontId="317" fillId="0" borderId="0" applyNumberFormat="0" applyFill="0" applyBorder="0" applyAlignment="0" applyProtection="0">
      <alignment vertical="center"/>
    </xf>
    <xf numFmtId="0" fontId="317" fillId="0" borderId="0" applyNumberFormat="0" applyFill="0" applyBorder="0" applyAlignment="0" applyProtection="0">
      <alignment vertical="center"/>
    </xf>
    <xf numFmtId="0" fontId="310" fillId="81" borderId="71" applyNumberFormat="0" applyAlignment="0" applyProtection="0">
      <alignment vertical="center"/>
    </xf>
    <xf numFmtId="0" fontId="16" fillId="26" borderId="10" applyNumberFormat="0" applyAlignment="0" applyProtection="0">
      <alignment vertical="center"/>
    </xf>
    <xf numFmtId="0" fontId="16" fillId="26" borderId="10" applyNumberFormat="0" applyAlignment="0" applyProtection="0">
      <alignment vertical="center"/>
    </xf>
    <xf numFmtId="0" fontId="16" fillId="26" borderId="10" applyNumberFormat="0" applyAlignment="0" applyProtection="0">
      <alignment vertical="center"/>
    </xf>
    <xf numFmtId="0" fontId="16" fillId="26" borderId="10" applyNumberFormat="0" applyAlignment="0" applyProtection="0">
      <alignment vertical="center"/>
    </xf>
    <xf numFmtId="0" fontId="16" fillId="26" borderId="10" applyNumberFormat="0" applyAlignment="0" applyProtection="0">
      <alignment vertical="center"/>
    </xf>
    <xf numFmtId="0" fontId="16" fillId="26" borderId="10" applyNumberFormat="0" applyAlignment="0" applyProtection="0">
      <alignment vertical="center"/>
    </xf>
    <xf numFmtId="0" fontId="16" fillId="26" borderId="10" applyNumberFormat="0" applyAlignment="0" applyProtection="0">
      <alignment vertical="center"/>
    </xf>
    <xf numFmtId="0" fontId="16" fillId="26" borderId="10" applyNumberFormat="0" applyAlignment="0" applyProtection="0">
      <alignment vertical="center"/>
    </xf>
    <xf numFmtId="0" fontId="16" fillId="26" borderId="10" applyNumberFormat="0" applyAlignment="0" applyProtection="0">
      <alignment vertical="center"/>
    </xf>
    <xf numFmtId="0" fontId="305" fillId="78" borderId="0" applyNumberFormat="0" applyBorder="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9" fontId="134" fillId="0" borderId="0" applyFont="0" applyFill="0" applyBorder="0" applyAlignment="0" applyProtection="0">
      <alignment vertical="center"/>
    </xf>
    <xf numFmtId="9" fontId="17" fillId="0" borderId="0" applyFont="0" applyFill="0" applyBorder="0" applyAlignment="0" applyProtection="0"/>
    <xf numFmtId="9" fontId="318" fillId="0" borderId="0" applyFont="0" applyFill="0" applyBorder="0" applyAlignment="0" applyProtection="0">
      <alignment vertical="center"/>
    </xf>
    <xf numFmtId="9" fontId="260" fillId="0" borderId="0" applyFont="0" applyFill="0" applyBorder="0" applyAlignment="0" applyProtection="0">
      <alignment vertical="center"/>
    </xf>
    <xf numFmtId="9" fontId="260" fillId="0" borderId="0" applyFont="0" applyFill="0" applyBorder="0" applyAlignment="0" applyProtection="0">
      <alignment vertical="center"/>
    </xf>
    <xf numFmtId="9" fontId="260" fillId="0" borderId="0" applyFont="0" applyFill="0" applyBorder="0" applyAlignment="0" applyProtection="0">
      <alignment vertical="center"/>
    </xf>
    <xf numFmtId="9" fontId="260" fillId="0" borderId="0" applyFont="0" applyFill="0" applyBorder="0" applyAlignment="0" applyProtection="0">
      <alignment vertical="center"/>
    </xf>
    <xf numFmtId="9" fontId="260" fillId="0" borderId="0" applyFont="0" applyFill="0" applyBorder="0" applyAlignment="0" applyProtection="0">
      <alignment vertical="center"/>
    </xf>
    <xf numFmtId="9" fontId="260" fillId="0" borderId="0" applyFont="0" applyFill="0" applyBorder="0" applyAlignment="0" applyProtection="0">
      <alignment vertical="center"/>
    </xf>
    <xf numFmtId="9" fontId="260" fillId="0" borderId="0" applyFont="0" applyFill="0" applyBorder="0" applyAlignment="0" applyProtection="0">
      <alignment vertical="center"/>
    </xf>
    <xf numFmtId="9" fontId="260" fillId="0" borderId="0" applyFont="0" applyFill="0" applyBorder="0" applyAlignment="0" applyProtection="0">
      <alignment vertical="center"/>
    </xf>
    <xf numFmtId="9" fontId="260" fillId="0" borderId="0" applyFont="0" applyFill="0" applyBorder="0" applyAlignment="0" applyProtection="0">
      <alignment vertical="center"/>
    </xf>
    <xf numFmtId="9" fontId="17" fillId="0" borderId="0" applyFont="0" applyFill="0" applyBorder="0" applyAlignment="0" applyProtection="0">
      <alignment vertical="center"/>
    </xf>
    <xf numFmtId="0" fontId="17" fillId="29" borderId="18" applyNumberFormat="0" applyFont="0" applyAlignment="0" applyProtection="0">
      <alignment vertical="center"/>
    </xf>
    <xf numFmtId="0" fontId="17" fillId="29" borderId="18" applyNumberFormat="0" applyFont="0" applyAlignment="0" applyProtection="0">
      <alignment vertical="center"/>
    </xf>
    <xf numFmtId="0" fontId="17" fillId="29" borderId="18" applyNumberFormat="0" applyFont="0" applyAlignment="0" applyProtection="0">
      <alignment vertical="center"/>
    </xf>
    <xf numFmtId="0" fontId="17" fillId="29" borderId="18" applyNumberFormat="0" applyFont="0" applyAlignment="0" applyProtection="0">
      <alignment vertical="center"/>
    </xf>
    <xf numFmtId="0" fontId="17" fillId="29" borderId="18" applyNumberFormat="0" applyFont="0" applyAlignment="0" applyProtection="0">
      <alignment vertical="center"/>
    </xf>
    <xf numFmtId="0" fontId="17" fillId="29" borderId="18" applyNumberFormat="0" applyFont="0" applyAlignment="0" applyProtection="0">
      <alignment vertical="center"/>
    </xf>
    <xf numFmtId="0" fontId="17" fillId="29" borderId="18" applyNumberFormat="0" applyFont="0" applyAlignment="0" applyProtection="0">
      <alignment vertical="center"/>
    </xf>
    <xf numFmtId="0" fontId="17" fillId="29" borderId="18" applyNumberFormat="0" applyFont="0" applyAlignment="0" applyProtection="0">
      <alignment vertical="center"/>
    </xf>
    <xf numFmtId="0" fontId="309" fillId="0" borderId="70" applyNumberFormat="0" applyFill="0" applyAlignment="0" applyProtection="0">
      <alignment vertical="center"/>
    </xf>
    <xf numFmtId="0" fontId="29" fillId="0" borderId="16" applyNumberFormat="0" applyFill="0" applyAlignment="0" applyProtection="0">
      <alignment vertical="center"/>
    </xf>
    <xf numFmtId="0" fontId="29" fillId="0" borderId="16" applyNumberFormat="0" applyFill="0" applyAlignment="0" applyProtection="0">
      <alignment vertical="center"/>
    </xf>
    <xf numFmtId="0" fontId="29" fillId="0" borderId="16" applyNumberFormat="0" applyFill="0" applyAlignment="0" applyProtection="0">
      <alignment vertical="center"/>
    </xf>
    <xf numFmtId="0" fontId="29" fillId="0" borderId="16" applyNumberFormat="0" applyFill="0" applyAlignment="0" applyProtection="0">
      <alignment vertical="center"/>
    </xf>
    <xf numFmtId="0" fontId="29" fillId="0" borderId="16" applyNumberFormat="0" applyFill="0" applyAlignment="0" applyProtection="0">
      <alignment vertical="center"/>
    </xf>
    <xf numFmtId="0" fontId="29" fillId="0" borderId="16" applyNumberFormat="0" applyFill="0" applyAlignment="0" applyProtection="0">
      <alignment vertical="center"/>
    </xf>
    <xf numFmtId="0" fontId="29" fillId="0" borderId="16" applyNumberFormat="0" applyFill="0" applyAlignment="0" applyProtection="0">
      <alignment vertical="center"/>
    </xf>
    <xf numFmtId="0" fontId="29" fillId="0" borderId="16" applyNumberFormat="0" applyFill="0" applyAlignment="0" applyProtection="0">
      <alignment vertical="center"/>
    </xf>
    <xf numFmtId="0" fontId="29" fillId="0" borderId="16" applyNumberFormat="0" applyFill="0" applyAlignment="0" applyProtection="0">
      <alignment vertical="center"/>
    </xf>
    <xf numFmtId="0" fontId="304" fillId="77"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319" fillId="0" borderId="0"/>
    <xf numFmtId="0" fontId="308" fillId="80" borderId="68" applyNumberFormat="0" applyAlignment="0" applyProtection="0">
      <alignment vertical="center"/>
    </xf>
    <xf numFmtId="0" fontId="14" fillId="25" borderId="9" applyNumberFormat="0" applyAlignment="0" applyProtection="0">
      <alignment vertical="center"/>
    </xf>
    <xf numFmtId="0" fontId="14" fillId="25" borderId="9" applyNumberFormat="0" applyAlignment="0" applyProtection="0">
      <alignment vertical="center"/>
    </xf>
    <xf numFmtId="0" fontId="14" fillId="25" borderId="9" applyNumberFormat="0" applyAlignment="0" applyProtection="0">
      <alignment vertical="center"/>
    </xf>
    <xf numFmtId="0" fontId="14" fillId="25" borderId="9" applyNumberFormat="0" applyAlignment="0" applyProtection="0">
      <alignment vertical="center"/>
    </xf>
    <xf numFmtId="0" fontId="14" fillId="25" borderId="9" applyNumberFormat="0" applyAlignment="0" applyProtection="0">
      <alignment vertical="center"/>
    </xf>
    <xf numFmtId="0" fontId="14" fillId="25" borderId="9" applyNumberFormat="0" applyAlignment="0" applyProtection="0">
      <alignment vertical="center"/>
    </xf>
    <xf numFmtId="0" fontId="14" fillId="25" borderId="9" applyNumberFormat="0" applyAlignment="0" applyProtection="0">
      <alignment vertical="center"/>
    </xf>
    <xf numFmtId="0" fontId="14" fillId="25" borderId="9" applyNumberFormat="0" applyAlignment="0" applyProtection="0">
      <alignment vertical="center"/>
    </xf>
    <xf numFmtId="0" fontId="14" fillId="25" borderId="9" applyNumberFormat="0" applyAlignment="0" applyProtection="0">
      <alignment vertical="center"/>
    </xf>
    <xf numFmtId="0" fontId="311"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205" fontId="264" fillId="0" borderId="0" applyFont="0" applyFill="0" applyBorder="0" applyAlignment="0" applyProtection="0">
      <alignment vertical="center"/>
    </xf>
    <xf numFmtId="38" fontId="260" fillId="0" borderId="0" applyFont="0" applyFill="0" applyBorder="0" applyAlignment="0" applyProtection="0">
      <alignment vertical="center"/>
    </xf>
    <xf numFmtId="38" fontId="17"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38" fontId="260" fillId="0" borderId="0" applyFont="0" applyFill="0" applyBorder="0" applyAlignment="0" applyProtection="0">
      <alignment vertical="center"/>
    </xf>
    <xf numFmtId="38" fontId="17"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38" fontId="320" fillId="0" borderId="0" applyFont="0" applyFill="0" applyBorder="0" applyAlignment="0" applyProtection="0">
      <alignment vertical="center"/>
    </xf>
    <xf numFmtId="38" fontId="17"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38" fontId="260" fillId="0" borderId="0" applyFont="0" applyFill="0" applyBorder="0" applyAlignment="0" applyProtection="0">
      <alignment vertical="center"/>
    </xf>
    <xf numFmtId="38" fontId="17"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38" fontId="260" fillId="0" borderId="0" applyFont="0" applyFill="0" applyBorder="0" applyAlignment="0" applyProtection="0">
      <alignment vertical="center"/>
    </xf>
    <xf numFmtId="38" fontId="17"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38" fontId="260" fillId="0" borderId="0" applyFont="0" applyFill="0" applyBorder="0" applyAlignment="0" applyProtection="0">
      <alignment vertical="center"/>
    </xf>
    <xf numFmtId="38" fontId="17"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38" fontId="260" fillId="0" borderId="0" applyFont="0" applyFill="0" applyBorder="0" applyAlignment="0" applyProtection="0">
      <alignment vertical="center"/>
    </xf>
    <xf numFmtId="38" fontId="17"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38" fontId="260" fillId="0" borderId="0" applyFont="0" applyFill="0" applyBorder="0" applyAlignment="0" applyProtection="0">
      <alignment vertical="center"/>
    </xf>
    <xf numFmtId="38" fontId="260" fillId="0" borderId="0" applyFont="0" applyFill="0" applyBorder="0" applyAlignment="0" applyProtection="0">
      <alignment vertical="center"/>
    </xf>
    <xf numFmtId="38" fontId="17" fillId="0" borderId="0" applyFont="0" applyFill="0" applyBorder="0" applyAlignment="0" applyProtection="0"/>
    <xf numFmtId="38" fontId="260" fillId="0" borderId="0" applyFont="0" applyFill="0" applyBorder="0" applyAlignment="0" applyProtection="0">
      <alignment vertical="center"/>
    </xf>
    <xf numFmtId="38" fontId="131" fillId="0" borderId="0" applyFont="0" applyFill="0" applyBorder="0" applyAlignment="0" applyProtection="0">
      <alignment vertical="center"/>
    </xf>
    <xf numFmtId="38" fontId="17" fillId="0" borderId="0" applyFont="0" applyFill="0" applyBorder="0" applyAlignment="0" applyProtection="0"/>
    <xf numFmtId="38" fontId="17" fillId="0" borderId="0" applyFont="0" applyFill="0" applyBorder="0" applyAlignment="0" applyProtection="0"/>
    <xf numFmtId="38" fontId="260" fillId="0" borderId="0" applyFont="0" applyFill="0" applyBorder="0" applyAlignment="0" applyProtection="0">
      <alignment vertical="center"/>
    </xf>
    <xf numFmtId="38" fontId="17"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38" fontId="260" fillId="0" borderId="0" applyFont="0" applyFill="0" applyBorder="0" applyAlignment="0" applyProtection="0">
      <alignment vertical="center"/>
    </xf>
    <xf numFmtId="38" fontId="17"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38" fontId="260" fillId="0" borderId="0" applyFont="0" applyFill="0" applyBorder="0" applyAlignment="0" applyProtection="0">
      <alignment vertical="center"/>
    </xf>
    <xf numFmtId="38" fontId="17"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38" fontId="260" fillId="0" borderId="0" applyFont="0" applyFill="0" applyBorder="0" applyAlignment="0" applyProtection="0">
      <alignment vertical="center"/>
    </xf>
    <xf numFmtId="38" fontId="17"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38" fontId="260" fillId="0" borderId="0" applyFont="0" applyFill="0" applyBorder="0" applyAlignment="0" applyProtection="0">
      <alignment vertical="center"/>
    </xf>
    <xf numFmtId="38" fontId="17"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38" fontId="260" fillId="0" borderId="0" applyFont="0" applyFill="0" applyBorder="0" applyAlignment="0" applyProtection="0">
      <alignment vertical="center"/>
    </xf>
    <xf numFmtId="38" fontId="17"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38" fontId="260" fillId="0" borderId="0" applyFont="0" applyFill="0" applyBorder="0" applyAlignment="0" applyProtection="0">
      <alignment vertical="center"/>
    </xf>
    <xf numFmtId="38" fontId="17"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38" fontId="260" fillId="0" borderId="0" applyFont="0" applyFill="0" applyBorder="0" applyAlignment="0" applyProtection="0">
      <alignment vertical="center"/>
    </xf>
    <xf numFmtId="38" fontId="260" fillId="0" borderId="0" applyFont="0" applyFill="0" applyBorder="0" applyAlignment="0" applyProtection="0">
      <alignment vertical="center"/>
    </xf>
    <xf numFmtId="38" fontId="17"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38" fontId="260" fillId="0" borderId="0" applyFont="0" applyFill="0" applyBorder="0" applyAlignment="0" applyProtection="0">
      <alignment vertical="center"/>
    </xf>
    <xf numFmtId="38" fontId="17"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alignment vertical="center"/>
    </xf>
    <xf numFmtId="38" fontId="260" fillId="0" borderId="0" applyFont="0" applyFill="0" applyBorder="0" applyAlignment="0" applyProtection="0">
      <alignment vertical="center"/>
    </xf>
    <xf numFmtId="38" fontId="17"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38" fontId="260" fillId="0" borderId="0" applyFont="0" applyFill="0" applyBorder="0" applyAlignment="0" applyProtection="0">
      <alignment vertical="center"/>
    </xf>
    <xf numFmtId="38" fontId="17"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38" fontId="260" fillId="0" borderId="0" applyFont="0" applyFill="0" applyBorder="0" applyAlignment="0" applyProtection="0">
      <alignment vertical="center"/>
    </xf>
    <xf numFmtId="38" fontId="17"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38" fontId="260" fillId="0" borderId="0" applyFont="0" applyFill="0" applyBorder="0" applyAlignment="0" applyProtection="0">
      <alignment vertical="center"/>
    </xf>
    <xf numFmtId="38" fontId="17"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38" fontId="260" fillId="0" borderId="0" applyFont="0" applyFill="0" applyBorder="0" applyAlignment="0" applyProtection="0">
      <alignment vertical="center"/>
    </xf>
    <xf numFmtId="38" fontId="17"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38" fontId="260" fillId="0" borderId="0" applyFont="0" applyFill="0" applyBorder="0" applyAlignment="0" applyProtection="0">
      <alignment vertical="center"/>
    </xf>
    <xf numFmtId="38" fontId="17"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38" fontId="260" fillId="0" borderId="0" applyFont="0" applyFill="0" applyBorder="0" applyAlignment="0" applyProtection="0">
      <alignment vertical="center"/>
    </xf>
    <xf numFmtId="38" fontId="17"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38" fontId="260" fillId="0" borderId="0" applyFont="0" applyFill="0" applyBorder="0" applyAlignment="0" applyProtection="0">
      <alignment vertical="center"/>
    </xf>
    <xf numFmtId="38" fontId="17"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38" fontId="260" fillId="0" borderId="0" applyFont="0" applyFill="0" applyBorder="0" applyAlignment="0" applyProtection="0">
      <alignment vertical="center"/>
    </xf>
    <xf numFmtId="38" fontId="17"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38" fontId="260" fillId="0" borderId="0" applyFont="0" applyFill="0" applyBorder="0" applyAlignment="0" applyProtection="0">
      <alignment vertical="center"/>
    </xf>
    <xf numFmtId="38" fontId="17"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38" fontId="260" fillId="0" borderId="0" applyFont="0" applyFill="0" applyBorder="0" applyAlignment="0" applyProtection="0">
      <alignment vertical="center"/>
    </xf>
    <xf numFmtId="38" fontId="17"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38" fontId="260" fillId="0" borderId="0" applyFont="0" applyFill="0" applyBorder="0" applyAlignment="0" applyProtection="0">
      <alignment vertical="center"/>
    </xf>
    <xf numFmtId="38" fontId="17"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38" fontId="260" fillId="0" borderId="0" applyFont="0" applyFill="0" applyBorder="0" applyAlignment="0" applyProtection="0">
      <alignment vertical="center"/>
    </xf>
    <xf numFmtId="38" fontId="17"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38" fontId="260" fillId="0" borderId="0" applyFont="0" applyFill="0" applyBorder="0" applyAlignment="0" applyProtection="0">
      <alignment vertical="center"/>
    </xf>
    <xf numFmtId="38" fontId="17"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38" fontId="260" fillId="0" borderId="0" applyFont="0" applyFill="0" applyBorder="0" applyAlignment="0" applyProtection="0">
      <alignment vertical="center"/>
    </xf>
    <xf numFmtId="38" fontId="17"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38" fontId="260" fillId="0" borderId="0" applyFont="0" applyFill="0" applyBorder="0" applyAlignment="0" applyProtection="0">
      <alignment vertical="center"/>
    </xf>
    <xf numFmtId="38" fontId="17"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38" fontId="260" fillId="0" borderId="0" applyFont="0" applyFill="0" applyBorder="0" applyAlignment="0" applyProtection="0">
      <alignment vertical="center"/>
    </xf>
    <xf numFmtId="38" fontId="17"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38" fontId="260" fillId="0" borderId="0" applyFont="0" applyFill="0" applyBorder="0" applyAlignment="0" applyProtection="0">
      <alignment vertical="center"/>
    </xf>
    <xf numFmtId="38" fontId="260" fillId="0" borderId="0" applyFont="0" applyFill="0" applyBorder="0" applyAlignment="0" applyProtection="0">
      <alignment vertical="center"/>
    </xf>
    <xf numFmtId="38" fontId="260" fillId="0" borderId="0" applyFont="0" applyFill="0" applyBorder="0" applyAlignment="0" applyProtection="0">
      <alignment vertical="center"/>
    </xf>
    <xf numFmtId="38" fontId="260" fillId="0" borderId="0" applyFont="0" applyFill="0" applyBorder="0" applyAlignment="0" applyProtection="0">
      <alignment vertical="center"/>
    </xf>
    <xf numFmtId="38" fontId="131" fillId="0" borderId="0" applyFont="0" applyFill="0" applyBorder="0" applyAlignment="0" applyProtection="0">
      <alignment vertical="center"/>
    </xf>
    <xf numFmtId="38" fontId="10" fillId="0" borderId="0" applyFont="0" applyFill="0" applyBorder="0" applyAlignment="0" applyProtection="0">
      <alignment vertical="center"/>
    </xf>
    <xf numFmtId="38" fontId="17"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38" fontId="260" fillId="0" borderId="0" applyFont="0" applyFill="0" applyBorder="0" applyAlignment="0" applyProtection="0">
      <alignment vertical="center"/>
    </xf>
    <xf numFmtId="38" fontId="260" fillId="0" borderId="0" applyFont="0" applyFill="0" applyBorder="0" applyAlignment="0" applyProtection="0">
      <alignment vertical="center"/>
    </xf>
    <xf numFmtId="38" fontId="260" fillId="0" borderId="0" applyFont="0" applyFill="0" applyBorder="0" applyAlignment="0" applyProtection="0">
      <alignment vertical="center"/>
    </xf>
    <xf numFmtId="38" fontId="260" fillId="0" borderId="0" applyFont="0" applyFill="0" applyBorder="0" applyAlignment="0" applyProtection="0">
      <alignment vertical="center"/>
    </xf>
    <xf numFmtId="38" fontId="260" fillId="0" borderId="0" applyFont="0" applyFill="0" applyBorder="0" applyAlignment="0" applyProtection="0">
      <alignment vertical="center"/>
    </xf>
    <xf numFmtId="38" fontId="260" fillId="0" borderId="0" applyFont="0" applyFill="0" applyBorder="0" applyAlignment="0" applyProtection="0">
      <alignment vertical="center"/>
    </xf>
    <xf numFmtId="38" fontId="260" fillId="0" borderId="0" applyFont="0" applyFill="0" applyBorder="0" applyAlignment="0" applyProtection="0">
      <alignment vertical="center"/>
    </xf>
    <xf numFmtId="38" fontId="260" fillId="0" borderId="0" applyFont="0" applyFill="0" applyBorder="0" applyAlignment="0" applyProtection="0">
      <alignment vertical="center"/>
    </xf>
    <xf numFmtId="38" fontId="260" fillId="0" borderId="0" applyFont="0" applyFill="0" applyBorder="0" applyAlignment="0" applyProtection="0">
      <alignment vertical="center"/>
    </xf>
    <xf numFmtId="38" fontId="260" fillId="0" borderId="0" applyFont="0" applyFill="0" applyBorder="0" applyAlignment="0" applyProtection="0">
      <alignment vertical="center"/>
    </xf>
    <xf numFmtId="38" fontId="131" fillId="0" borderId="0" applyFont="0" applyFill="0" applyBorder="0" applyAlignment="0" applyProtection="0">
      <alignment vertical="center"/>
    </xf>
    <xf numFmtId="38" fontId="260" fillId="0" borderId="0" applyFont="0" applyFill="0" applyBorder="0" applyAlignment="0" applyProtection="0">
      <alignment vertical="center"/>
    </xf>
    <xf numFmtId="38" fontId="17"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38" fontId="260" fillId="0" borderId="0" applyFont="0" applyFill="0" applyBorder="0" applyAlignment="0" applyProtection="0">
      <alignment vertical="center"/>
    </xf>
    <xf numFmtId="38" fontId="260" fillId="0" borderId="0" applyFont="0" applyFill="0" applyBorder="0" applyAlignment="0" applyProtection="0">
      <alignment vertical="center"/>
    </xf>
    <xf numFmtId="38" fontId="260" fillId="0" borderId="0" applyFont="0" applyFill="0" applyBorder="0" applyAlignment="0" applyProtection="0">
      <alignment vertical="center"/>
    </xf>
    <xf numFmtId="38" fontId="260" fillId="0" borderId="0" applyFont="0" applyFill="0" applyBorder="0" applyAlignment="0" applyProtection="0">
      <alignment vertical="center"/>
    </xf>
    <xf numFmtId="38" fontId="260" fillId="0" borderId="0" applyFont="0" applyFill="0" applyBorder="0" applyAlignment="0" applyProtection="0">
      <alignment vertical="center"/>
    </xf>
    <xf numFmtId="38" fontId="260" fillId="0" borderId="0" applyFont="0" applyFill="0" applyBorder="0" applyAlignment="0" applyProtection="0">
      <alignment vertical="center"/>
    </xf>
    <xf numFmtId="38" fontId="260" fillId="0" borderId="0" applyFont="0" applyFill="0" applyBorder="0" applyAlignment="0" applyProtection="0">
      <alignment vertical="center"/>
    </xf>
    <xf numFmtId="38" fontId="260" fillId="0" borderId="0" applyFont="0" applyFill="0" applyBorder="0" applyAlignment="0" applyProtection="0">
      <alignment vertical="center"/>
    </xf>
    <xf numFmtId="38" fontId="260" fillId="0" borderId="0" applyFont="0" applyFill="0" applyBorder="0" applyAlignment="0" applyProtection="0">
      <alignment vertical="center"/>
    </xf>
    <xf numFmtId="38" fontId="260" fillId="0" borderId="0" applyFont="0" applyFill="0" applyBorder="0" applyAlignment="0" applyProtection="0">
      <alignment vertical="center"/>
    </xf>
    <xf numFmtId="38" fontId="260" fillId="0" borderId="0" applyFont="0" applyFill="0" applyBorder="0" applyAlignment="0" applyProtection="0">
      <alignment vertical="center"/>
    </xf>
    <xf numFmtId="38" fontId="260" fillId="0" borderId="0" applyFont="0" applyFill="0" applyBorder="0" applyAlignment="0" applyProtection="0">
      <alignment vertical="center"/>
    </xf>
    <xf numFmtId="38" fontId="260" fillId="0" borderId="0" applyFont="0" applyFill="0" applyBorder="0" applyAlignment="0" applyProtection="0">
      <alignment vertical="center"/>
    </xf>
    <xf numFmtId="38" fontId="260" fillId="0" borderId="0" applyFont="0" applyFill="0" applyBorder="0" applyAlignment="0" applyProtection="0">
      <alignment vertical="center"/>
    </xf>
    <xf numFmtId="38" fontId="260" fillId="0" borderId="0" applyFont="0" applyFill="0" applyBorder="0" applyAlignment="0" applyProtection="0">
      <alignment vertical="center"/>
    </xf>
    <xf numFmtId="38" fontId="260" fillId="0" borderId="0" applyFont="0" applyFill="0" applyBorder="0" applyAlignment="0" applyProtection="0">
      <alignment vertical="center"/>
    </xf>
    <xf numFmtId="38" fontId="260" fillId="0" borderId="0" applyFont="0" applyFill="0" applyBorder="0" applyAlignment="0" applyProtection="0">
      <alignment vertical="center"/>
    </xf>
    <xf numFmtId="38" fontId="260" fillId="0" borderId="0" applyFont="0" applyFill="0" applyBorder="0" applyAlignment="0" applyProtection="0">
      <alignment vertical="center"/>
    </xf>
    <xf numFmtId="38" fontId="260" fillId="0" borderId="0" applyFont="0" applyFill="0" applyBorder="0" applyAlignment="0" applyProtection="0">
      <alignment vertical="center"/>
    </xf>
    <xf numFmtId="38" fontId="260" fillId="0" borderId="0" applyFont="0" applyFill="0" applyBorder="0" applyAlignment="0" applyProtection="0">
      <alignment vertical="center"/>
    </xf>
    <xf numFmtId="38" fontId="260" fillId="0" borderId="0" applyFont="0" applyFill="0" applyBorder="0" applyAlignment="0" applyProtection="0">
      <alignment vertical="center"/>
    </xf>
    <xf numFmtId="38" fontId="260" fillId="0" borderId="0" applyFont="0" applyFill="0" applyBorder="0" applyAlignment="0" applyProtection="0">
      <alignment vertical="center"/>
    </xf>
    <xf numFmtId="38" fontId="260" fillId="0" borderId="0" applyFont="0" applyFill="0" applyBorder="0" applyAlignment="0" applyProtection="0">
      <alignment vertical="center"/>
    </xf>
    <xf numFmtId="38" fontId="260" fillId="0" borderId="0" applyFont="0" applyFill="0" applyBorder="0" applyAlignment="0" applyProtection="0">
      <alignment vertical="center"/>
    </xf>
    <xf numFmtId="38" fontId="260" fillId="0" borderId="0" applyFont="0" applyFill="0" applyBorder="0" applyAlignment="0" applyProtection="0">
      <alignment vertical="center"/>
    </xf>
    <xf numFmtId="38" fontId="260" fillId="0" borderId="0" applyFont="0" applyFill="0" applyBorder="0" applyAlignment="0" applyProtection="0">
      <alignment vertical="center"/>
    </xf>
    <xf numFmtId="38" fontId="17"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38" fontId="260" fillId="0" borderId="0" applyFont="0" applyFill="0" applyBorder="0" applyAlignment="0" applyProtection="0">
      <alignment vertical="center"/>
    </xf>
    <xf numFmtId="38" fontId="260" fillId="0" borderId="0" applyFont="0" applyFill="0" applyBorder="0" applyAlignment="0" applyProtection="0">
      <alignment vertical="center"/>
    </xf>
    <xf numFmtId="38" fontId="260" fillId="0" borderId="0" applyFont="0" applyFill="0" applyBorder="0" applyAlignment="0" applyProtection="0">
      <alignment vertical="center"/>
    </xf>
    <xf numFmtId="38" fontId="260" fillId="0" borderId="0" applyFont="0" applyFill="0" applyBorder="0" applyAlignment="0" applyProtection="0">
      <alignment vertical="center"/>
    </xf>
    <xf numFmtId="38" fontId="260" fillId="0" borderId="0" applyFont="0" applyFill="0" applyBorder="0" applyAlignment="0" applyProtection="0">
      <alignment vertical="center"/>
    </xf>
    <xf numFmtId="38" fontId="260" fillId="0" borderId="0" applyFont="0" applyFill="0" applyBorder="0" applyAlignment="0" applyProtection="0">
      <alignment vertical="center"/>
    </xf>
    <xf numFmtId="38" fontId="260" fillId="0" borderId="0" applyFont="0" applyFill="0" applyBorder="0" applyAlignment="0" applyProtection="0">
      <alignment vertical="center"/>
    </xf>
    <xf numFmtId="38" fontId="260" fillId="0" borderId="0" applyFont="0" applyFill="0" applyBorder="0" applyAlignment="0" applyProtection="0">
      <alignment vertical="center"/>
    </xf>
    <xf numFmtId="38" fontId="260" fillId="0" borderId="0" applyFont="0" applyFill="0" applyBorder="0" applyAlignment="0" applyProtection="0">
      <alignment vertical="center"/>
    </xf>
    <xf numFmtId="38" fontId="260" fillId="0" borderId="0" applyFont="0" applyFill="0" applyBorder="0" applyAlignment="0" applyProtection="0">
      <alignment vertical="center"/>
    </xf>
    <xf numFmtId="38" fontId="260" fillId="0" borderId="0" applyFont="0" applyFill="0" applyBorder="0" applyAlignment="0" applyProtection="0">
      <alignment vertical="center"/>
    </xf>
    <xf numFmtId="38" fontId="260" fillId="0" borderId="0" applyFont="0" applyFill="0" applyBorder="0" applyAlignment="0" applyProtection="0">
      <alignment vertical="center"/>
    </xf>
    <xf numFmtId="38" fontId="17" fillId="0" borderId="0" applyFont="0" applyFill="0" applyBorder="0" applyAlignment="0" applyProtection="0"/>
    <xf numFmtId="38" fontId="260" fillId="0" borderId="0" applyFont="0" applyFill="0" applyBorder="0" applyAlignment="0" applyProtection="0">
      <alignment vertical="center"/>
    </xf>
    <xf numFmtId="38" fontId="17"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0" fontId="300" fillId="0" borderId="65" applyNumberFormat="0" applyFill="0" applyAlignment="0" applyProtection="0">
      <alignment vertical="center"/>
    </xf>
    <xf numFmtId="0" fontId="24" fillId="0" borderId="12" applyNumberFormat="0" applyFill="0" applyAlignment="0" applyProtection="0">
      <alignment vertical="center"/>
    </xf>
    <xf numFmtId="0" fontId="24" fillId="0" borderId="12" applyNumberFormat="0" applyFill="0" applyAlignment="0" applyProtection="0">
      <alignment vertical="center"/>
    </xf>
    <xf numFmtId="0" fontId="24" fillId="0" borderId="12" applyNumberFormat="0" applyFill="0" applyAlignment="0" applyProtection="0">
      <alignment vertical="center"/>
    </xf>
    <xf numFmtId="0" fontId="24" fillId="0" borderId="12" applyNumberFormat="0" applyFill="0" applyAlignment="0" applyProtection="0">
      <alignment vertical="center"/>
    </xf>
    <xf numFmtId="0" fontId="24" fillId="0" borderId="12" applyNumberFormat="0" applyFill="0" applyAlignment="0" applyProtection="0">
      <alignment vertical="center"/>
    </xf>
    <xf numFmtId="0" fontId="24" fillId="0" borderId="12" applyNumberFormat="0" applyFill="0" applyAlignment="0" applyProtection="0">
      <alignment vertical="center"/>
    </xf>
    <xf numFmtId="0" fontId="24" fillId="0" borderId="12" applyNumberFormat="0" applyFill="0" applyAlignment="0" applyProtection="0">
      <alignment vertical="center"/>
    </xf>
    <xf numFmtId="0" fontId="24" fillId="0" borderId="12" applyNumberFormat="0" applyFill="0" applyAlignment="0" applyProtection="0">
      <alignment vertical="center"/>
    </xf>
    <xf numFmtId="0" fontId="24" fillId="0" borderId="12" applyNumberFormat="0" applyFill="0" applyAlignment="0" applyProtection="0">
      <alignment vertical="center"/>
    </xf>
    <xf numFmtId="0" fontId="301" fillId="0" borderId="66" applyNumberFormat="0" applyFill="0" applyAlignment="0" applyProtection="0">
      <alignment vertical="center"/>
    </xf>
    <xf numFmtId="0" fontId="25" fillId="0" borderId="13" applyNumberFormat="0" applyFill="0" applyAlignment="0" applyProtection="0">
      <alignment vertical="center"/>
    </xf>
    <xf numFmtId="0" fontId="25" fillId="0" borderId="13" applyNumberFormat="0" applyFill="0" applyAlignment="0" applyProtection="0">
      <alignment vertical="center"/>
    </xf>
    <xf numFmtId="0" fontId="25" fillId="0" borderId="13" applyNumberFormat="0" applyFill="0" applyAlignment="0" applyProtection="0">
      <alignment vertical="center"/>
    </xf>
    <xf numFmtId="0" fontId="25" fillId="0" borderId="13" applyNumberFormat="0" applyFill="0" applyAlignment="0" applyProtection="0">
      <alignment vertical="center"/>
    </xf>
    <xf numFmtId="0" fontId="25" fillId="0" borderId="13" applyNumberFormat="0" applyFill="0" applyAlignment="0" applyProtection="0">
      <alignment vertical="center"/>
    </xf>
    <xf numFmtId="0" fontId="25" fillId="0" borderId="13" applyNumberFormat="0" applyFill="0" applyAlignment="0" applyProtection="0">
      <alignment vertical="center"/>
    </xf>
    <xf numFmtId="0" fontId="25" fillId="0" borderId="13" applyNumberFormat="0" applyFill="0" applyAlignment="0" applyProtection="0">
      <alignment vertical="center"/>
    </xf>
    <xf numFmtId="0" fontId="25" fillId="0" borderId="13" applyNumberFormat="0" applyFill="0" applyAlignment="0" applyProtection="0">
      <alignment vertical="center"/>
    </xf>
    <xf numFmtId="0" fontId="25" fillId="0" borderId="13" applyNumberFormat="0" applyFill="0" applyAlignment="0" applyProtection="0">
      <alignment vertical="center"/>
    </xf>
    <xf numFmtId="0" fontId="302" fillId="0" borderId="67" applyNumberFormat="0" applyFill="0" applyAlignment="0" applyProtection="0">
      <alignment vertical="center"/>
    </xf>
    <xf numFmtId="0" fontId="26" fillId="0" borderId="14" applyNumberFormat="0" applyFill="0" applyAlignment="0" applyProtection="0">
      <alignment vertical="center"/>
    </xf>
    <xf numFmtId="0" fontId="26" fillId="0" borderId="14" applyNumberFormat="0" applyFill="0" applyAlignment="0" applyProtection="0">
      <alignment vertical="center"/>
    </xf>
    <xf numFmtId="0" fontId="26" fillId="0" borderId="14" applyNumberFormat="0" applyFill="0" applyAlignment="0" applyProtection="0">
      <alignment vertical="center"/>
    </xf>
    <xf numFmtId="0" fontId="26" fillId="0" borderId="14" applyNumberFormat="0" applyFill="0" applyAlignment="0" applyProtection="0">
      <alignment vertical="center"/>
    </xf>
    <xf numFmtId="0" fontId="26" fillId="0" borderId="14" applyNumberFormat="0" applyFill="0" applyAlignment="0" applyProtection="0">
      <alignment vertical="center"/>
    </xf>
    <xf numFmtId="0" fontId="26" fillId="0" borderId="14" applyNumberFormat="0" applyFill="0" applyAlignment="0" applyProtection="0">
      <alignment vertical="center"/>
    </xf>
    <xf numFmtId="0" fontId="26" fillId="0" borderId="14" applyNumberFormat="0" applyFill="0" applyAlignment="0" applyProtection="0">
      <alignment vertical="center"/>
    </xf>
    <xf numFmtId="0" fontId="26" fillId="0" borderId="14" applyNumberFormat="0" applyFill="0" applyAlignment="0" applyProtection="0">
      <alignment vertical="center"/>
    </xf>
    <xf numFmtId="0" fontId="26" fillId="0" borderId="14" applyNumberFormat="0" applyFill="0" applyAlignment="0" applyProtection="0">
      <alignment vertical="center"/>
    </xf>
    <xf numFmtId="0" fontId="302"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13" fillId="0" borderId="73" applyNumberFormat="0" applyFill="0" applyAlignment="0" applyProtection="0">
      <alignment vertical="center"/>
    </xf>
    <xf numFmtId="0" fontId="39" fillId="0" borderId="20" applyNumberFormat="0" applyFill="0" applyAlignment="0" applyProtection="0">
      <alignment vertical="center"/>
    </xf>
    <xf numFmtId="0" fontId="39" fillId="0" borderId="20" applyNumberFormat="0" applyFill="0" applyAlignment="0" applyProtection="0">
      <alignment vertical="center"/>
    </xf>
    <xf numFmtId="0" fontId="39" fillId="0" borderId="20" applyNumberFormat="0" applyFill="0" applyAlignment="0" applyProtection="0">
      <alignment vertical="center"/>
    </xf>
    <xf numFmtId="0" fontId="39" fillId="0" borderId="20" applyNumberFormat="0" applyFill="0" applyAlignment="0" applyProtection="0">
      <alignment vertical="center"/>
    </xf>
    <xf numFmtId="0" fontId="39" fillId="0" borderId="20" applyNumberFormat="0" applyFill="0" applyAlignment="0" applyProtection="0">
      <alignment vertical="center"/>
    </xf>
    <xf numFmtId="0" fontId="39" fillId="0" borderId="20" applyNumberFormat="0" applyFill="0" applyAlignment="0" applyProtection="0">
      <alignment vertical="center"/>
    </xf>
    <xf numFmtId="0" fontId="39" fillId="0" borderId="20" applyNumberFormat="0" applyFill="0" applyAlignment="0" applyProtection="0">
      <alignment vertical="center"/>
    </xf>
    <xf numFmtId="0" fontId="39" fillId="0" borderId="20" applyNumberFormat="0" applyFill="0" applyAlignment="0" applyProtection="0">
      <alignment vertical="center"/>
    </xf>
    <xf numFmtId="0" fontId="39" fillId="0" borderId="20" applyNumberFormat="0" applyFill="0" applyAlignment="0" applyProtection="0">
      <alignment vertical="center"/>
    </xf>
    <xf numFmtId="0" fontId="307" fillId="80" borderId="69" applyNumberFormat="0" applyAlignment="0" applyProtection="0">
      <alignment vertical="center"/>
    </xf>
    <xf numFmtId="0" fontId="33" fillId="25" borderId="19" applyNumberFormat="0" applyAlignment="0" applyProtection="0">
      <alignment vertical="center"/>
    </xf>
    <xf numFmtId="0" fontId="33" fillId="25" borderId="19" applyNumberFormat="0" applyAlignment="0" applyProtection="0">
      <alignment vertical="center"/>
    </xf>
    <xf numFmtId="0" fontId="33" fillId="25" borderId="19" applyNumberFormat="0" applyAlignment="0" applyProtection="0">
      <alignment vertical="center"/>
    </xf>
    <xf numFmtId="0" fontId="33" fillId="25" borderId="19" applyNumberFormat="0" applyAlignment="0" applyProtection="0">
      <alignment vertical="center"/>
    </xf>
    <xf numFmtId="0" fontId="33" fillId="25" borderId="19" applyNumberFormat="0" applyAlignment="0" applyProtection="0">
      <alignment vertical="center"/>
    </xf>
    <xf numFmtId="0" fontId="33" fillId="25" borderId="19" applyNumberFormat="0" applyAlignment="0" applyProtection="0">
      <alignment vertical="center"/>
    </xf>
    <xf numFmtId="0" fontId="33" fillId="25" borderId="19" applyNumberFormat="0" applyAlignment="0" applyProtection="0">
      <alignment vertical="center"/>
    </xf>
    <xf numFmtId="0" fontId="33" fillId="25" borderId="19" applyNumberFormat="0" applyAlignment="0" applyProtection="0">
      <alignment vertical="center"/>
    </xf>
    <xf numFmtId="0" fontId="33" fillId="25" borderId="19" applyNumberFormat="0" applyAlignment="0" applyProtection="0">
      <alignment vertical="center"/>
    </xf>
    <xf numFmtId="0" fontId="312"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217" fontId="17" fillId="0" borderId="0" applyFont="0" applyFill="0" applyBorder="0" applyAlignment="0" applyProtection="0">
      <alignment vertical="center"/>
    </xf>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31" fillId="0" borderId="0" applyFont="0" applyFill="0" applyBorder="0" applyAlignment="0" applyProtection="0">
      <alignment vertical="center"/>
    </xf>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0" fontId="306" fillId="79" borderId="68" applyNumberFormat="0" applyAlignment="0" applyProtection="0">
      <alignment vertical="center"/>
    </xf>
    <xf numFmtId="0" fontId="27" fillId="12" borderId="9" applyNumberFormat="0" applyAlignment="0" applyProtection="0">
      <alignment vertical="center"/>
    </xf>
    <xf numFmtId="0" fontId="27" fillId="12" borderId="9" applyNumberFormat="0" applyAlignment="0" applyProtection="0">
      <alignment vertical="center"/>
    </xf>
    <xf numFmtId="0" fontId="27" fillId="12" borderId="9" applyNumberFormat="0" applyAlignment="0" applyProtection="0">
      <alignment vertical="center"/>
    </xf>
    <xf numFmtId="0" fontId="27" fillId="12" borderId="9" applyNumberFormat="0" applyAlignment="0" applyProtection="0">
      <alignment vertical="center"/>
    </xf>
    <xf numFmtId="0" fontId="27" fillId="12" borderId="9" applyNumberFormat="0" applyAlignment="0" applyProtection="0">
      <alignment vertical="center"/>
    </xf>
    <xf numFmtId="0" fontId="27" fillId="12" borderId="9" applyNumberFormat="0" applyAlignment="0" applyProtection="0">
      <alignment vertical="center"/>
    </xf>
    <xf numFmtId="0" fontId="27" fillId="12" borderId="9" applyNumberFormat="0" applyAlignment="0" applyProtection="0">
      <alignment vertical="center"/>
    </xf>
    <xf numFmtId="0" fontId="27" fillId="12" borderId="9" applyNumberFormat="0" applyAlignment="0" applyProtection="0">
      <alignment vertical="center"/>
    </xf>
    <xf numFmtId="0" fontId="27" fillId="12" borderId="9" applyNumberFormat="0" applyAlignment="0" applyProtection="0">
      <alignment vertical="center"/>
    </xf>
    <xf numFmtId="0" fontId="17" fillId="0" borderId="0"/>
    <xf numFmtId="0" fontId="17" fillId="0" borderId="0"/>
    <xf numFmtId="0" fontId="17" fillId="0" borderId="0"/>
    <xf numFmtId="0" fontId="17" fillId="0" borderId="0"/>
    <xf numFmtId="0" fontId="260"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60" fillId="0" borderId="0">
      <alignment vertical="center"/>
    </xf>
    <xf numFmtId="0" fontId="17" fillId="0" borderId="0"/>
    <xf numFmtId="0" fontId="17" fillId="0" borderId="0"/>
    <xf numFmtId="0" fontId="17" fillId="0" borderId="0"/>
    <xf numFmtId="0" fontId="17" fillId="0" borderId="0"/>
    <xf numFmtId="0" fontId="260"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60" fillId="0" borderId="0">
      <alignment vertical="center"/>
    </xf>
    <xf numFmtId="0" fontId="17" fillId="0" borderId="0"/>
    <xf numFmtId="0" fontId="17" fillId="0" borderId="0"/>
    <xf numFmtId="0" fontId="17" fillId="0" borderId="0"/>
    <xf numFmtId="0" fontId="17" fillId="0" borderId="0"/>
    <xf numFmtId="0" fontId="260" fillId="0" borderId="0">
      <alignment vertical="center"/>
    </xf>
    <xf numFmtId="0" fontId="17" fillId="0" borderId="0"/>
    <xf numFmtId="0" fontId="17" fillId="0" borderId="0"/>
    <xf numFmtId="0" fontId="17" fillId="0" borderId="0"/>
    <xf numFmtId="0" fontId="17" fillId="0" borderId="0"/>
    <xf numFmtId="0" fontId="260"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260" fillId="0" borderId="0">
      <alignment vertical="center"/>
    </xf>
    <xf numFmtId="0" fontId="260" fillId="0" borderId="0">
      <alignment vertical="center"/>
    </xf>
    <xf numFmtId="0" fontId="260" fillId="0" borderId="0">
      <alignment vertical="center"/>
    </xf>
    <xf numFmtId="0" fontId="260" fillId="0" borderId="0">
      <alignment vertical="center"/>
    </xf>
    <xf numFmtId="0" fontId="131" fillId="0" borderId="0">
      <alignment vertical="center"/>
    </xf>
    <xf numFmtId="0" fontId="131" fillId="0" borderId="0">
      <alignment vertical="center"/>
    </xf>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60"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60" fillId="0" borderId="0">
      <alignment vertical="center"/>
    </xf>
    <xf numFmtId="0" fontId="17" fillId="0" borderId="0"/>
    <xf numFmtId="0" fontId="17" fillId="0" borderId="0"/>
    <xf numFmtId="0" fontId="17" fillId="0" borderId="0"/>
    <xf numFmtId="0" fontId="17" fillId="0" borderId="0"/>
    <xf numFmtId="0" fontId="260" fillId="0" borderId="0">
      <alignment vertical="center"/>
    </xf>
    <xf numFmtId="0" fontId="17" fillId="0" borderId="0"/>
    <xf numFmtId="0" fontId="17" fillId="0" borderId="0"/>
    <xf numFmtId="0" fontId="17" fillId="0" borderId="0"/>
    <xf numFmtId="0" fontId="17" fillId="0" borderId="0"/>
    <xf numFmtId="0" fontId="260" fillId="0" borderId="0">
      <alignment vertical="center"/>
    </xf>
    <xf numFmtId="0" fontId="17" fillId="0" borderId="0"/>
    <xf numFmtId="0" fontId="17" fillId="0" borderId="0"/>
    <xf numFmtId="0" fontId="17" fillId="0" borderId="0"/>
    <xf numFmtId="0" fontId="17" fillId="0" borderId="0"/>
    <xf numFmtId="0" fontId="260" fillId="0" borderId="0">
      <alignment vertical="center"/>
    </xf>
    <xf numFmtId="0" fontId="17" fillId="0" borderId="0"/>
    <xf numFmtId="0" fontId="17" fillId="0" borderId="0"/>
    <xf numFmtId="0" fontId="17" fillId="0" borderId="0"/>
    <xf numFmtId="0" fontId="17" fillId="0" borderId="0"/>
    <xf numFmtId="0" fontId="260" fillId="0" borderId="0">
      <alignment vertical="center"/>
    </xf>
    <xf numFmtId="0" fontId="260"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60"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260" fillId="0" borderId="0">
      <alignment vertical="center"/>
    </xf>
    <xf numFmtId="0" fontId="17" fillId="0" borderId="0"/>
    <xf numFmtId="0" fontId="17" fillId="0" borderId="0"/>
    <xf numFmtId="0" fontId="17" fillId="0" borderId="0"/>
    <xf numFmtId="0" fontId="17" fillId="0" borderId="0"/>
    <xf numFmtId="0" fontId="260" fillId="0" borderId="0">
      <alignment vertical="center"/>
    </xf>
    <xf numFmtId="0" fontId="17" fillId="0" borderId="0"/>
    <xf numFmtId="0" fontId="17" fillId="0" borderId="0"/>
    <xf numFmtId="0" fontId="17" fillId="0" borderId="0"/>
    <xf numFmtId="0" fontId="17" fillId="0" borderId="0"/>
    <xf numFmtId="0" fontId="260" fillId="0" borderId="0">
      <alignment vertical="center"/>
    </xf>
    <xf numFmtId="0" fontId="17" fillId="0" borderId="0"/>
    <xf numFmtId="0" fontId="17" fillId="0" borderId="0"/>
    <xf numFmtId="0" fontId="17" fillId="0" borderId="0"/>
    <xf numFmtId="0" fontId="17" fillId="0" borderId="0"/>
    <xf numFmtId="0" fontId="260" fillId="0" borderId="0">
      <alignment vertical="center"/>
    </xf>
    <xf numFmtId="0" fontId="17" fillId="0" borderId="0"/>
    <xf numFmtId="0" fontId="17" fillId="0" borderId="0"/>
    <xf numFmtId="0" fontId="17" fillId="0" borderId="0"/>
    <xf numFmtId="0" fontId="17" fillId="0" borderId="0"/>
    <xf numFmtId="0" fontId="260" fillId="0" borderId="0">
      <alignment vertical="center"/>
    </xf>
    <xf numFmtId="0" fontId="17" fillId="0" borderId="0"/>
    <xf numFmtId="0" fontId="17" fillId="0" borderId="0"/>
    <xf numFmtId="0" fontId="17" fillId="0" borderId="0"/>
    <xf numFmtId="0" fontId="17" fillId="0" borderId="0"/>
    <xf numFmtId="0" fontId="260" fillId="0" borderId="0">
      <alignment vertical="center"/>
    </xf>
    <xf numFmtId="0" fontId="17" fillId="0" borderId="0"/>
    <xf numFmtId="0" fontId="17" fillId="0" borderId="0"/>
    <xf numFmtId="0" fontId="17" fillId="0" borderId="0"/>
    <xf numFmtId="0" fontId="17" fillId="0" borderId="0"/>
    <xf numFmtId="0" fontId="260" fillId="0" borderId="0">
      <alignment vertical="center"/>
    </xf>
    <xf numFmtId="0" fontId="17" fillId="0" borderId="0"/>
    <xf numFmtId="0" fontId="17" fillId="0" borderId="0"/>
    <xf numFmtId="0" fontId="17" fillId="0" borderId="0"/>
    <xf numFmtId="0" fontId="17" fillId="0" borderId="0"/>
    <xf numFmtId="0" fontId="260" fillId="0" borderId="0">
      <alignment vertical="center"/>
    </xf>
    <xf numFmtId="0" fontId="17" fillId="0" borderId="0"/>
    <xf numFmtId="0" fontId="17" fillId="0" borderId="0"/>
    <xf numFmtId="0" fontId="17" fillId="0" borderId="0"/>
    <xf numFmtId="0" fontId="17" fillId="0" borderId="0"/>
    <xf numFmtId="0" fontId="260" fillId="0" borderId="0">
      <alignment vertical="center"/>
    </xf>
    <xf numFmtId="0" fontId="17" fillId="0" borderId="0"/>
    <xf numFmtId="0" fontId="17" fillId="0" borderId="0"/>
    <xf numFmtId="0" fontId="17" fillId="0" borderId="0"/>
    <xf numFmtId="0" fontId="17" fillId="0" borderId="0"/>
    <xf numFmtId="0" fontId="260"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60" fillId="0" borderId="0">
      <alignment vertical="center"/>
    </xf>
    <xf numFmtId="0" fontId="17" fillId="0" borderId="0"/>
    <xf numFmtId="0" fontId="17" fillId="0" borderId="0"/>
    <xf numFmtId="0" fontId="17" fillId="0" borderId="0"/>
    <xf numFmtId="0" fontId="17" fillId="0" borderId="0"/>
    <xf numFmtId="0" fontId="260" fillId="0" borderId="0">
      <alignment vertical="center"/>
    </xf>
    <xf numFmtId="0" fontId="17" fillId="0" borderId="0"/>
    <xf numFmtId="0" fontId="17" fillId="0" borderId="0"/>
    <xf numFmtId="0" fontId="17" fillId="0" borderId="0"/>
    <xf numFmtId="0" fontId="17" fillId="0" borderId="0"/>
    <xf numFmtId="0" fontId="260" fillId="0" borderId="0">
      <alignment vertical="center"/>
    </xf>
    <xf numFmtId="0" fontId="17" fillId="0" borderId="0"/>
    <xf numFmtId="0" fontId="17" fillId="0" borderId="0"/>
    <xf numFmtId="0" fontId="17" fillId="0" borderId="0"/>
    <xf numFmtId="0" fontId="17" fillId="0" borderId="0"/>
    <xf numFmtId="0" fontId="260" fillId="0" borderId="0">
      <alignment vertical="center"/>
    </xf>
    <xf numFmtId="0" fontId="17" fillId="0" borderId="0"/>
    <xf numFmtId="0" fontId="17" fillId="0" borderId="0"/>
    <xf numFmtId="0" fontId="17" fillId="0" borderId="0"/>
    <xf numFmtId="0" fontId="17" fillId="0" borderId="0"/>
    <xf numFmtId="0" fontId="260" fillId="0" borderId="0">
      <alignment vertical="center"/>
    </xf>
    <xf numFmtId="0" fontId="17" fillId="0" borderId="0"/>
    <xf numFmtId="0" fontId="17" fillId="0" borderId="0"/>
    <xf numFmtId="0" fontId="17" fillId="0" borderId="0"/>
    <xf numFmtId="0" fontId="17" fillId="0" borderId="0"/>
    <xf numFmtId="0" fontId="260" fillId="0" borderId="0">
      <alignment vertical="center"/>
    </xf>
    <xf numFmtId="0" fontId="17" fillId="0" borderId="0"/>
    <xf numFmtId="0" fontId="17" fillId="0" borderId="0"/>
    <xf numFmtId="0" fontId="17" fillId="0" borderId="0"/>
    <xf numFmtId="0" fontId="17" fillId="0" borderId="0"/>
    <xf numFmtId="0" fontId="260" fillId="0" borderId="0">
      <alignment vertical="center"/>
    </xf>
    <xf numFmtId="0" fontId="260" fillId="0" borderId="0">
      <alignment vertical="center"/>
    </xf>
    <xf numFmtId="0" fontId="260" fillId="0" borderId="0">
      <alignment vertical="center"/>
    </xf>
    <xf numFmtId="0" fontId="260" fillId="0" borderId="0">
      <alignment vertical="center"/>
    </xf>
    <xf numFmtId="0" fontId="17" fillId="0" borderId="0"/>
    <xf numFmtId="0" fontId="17" fillId="0" borderId="0"/>
    <xf numFmtId="0" fontId="17" fillId="0" borderId="0"/>
    <xf numFmtId="0" fontId="17" fillId="0" borderId="0"/>
    <xf numFmtId="0" fontId="260" fillId="0" borderId="0">
      <alignment vertical="center"/>
    </xf>
    <xf numFmtId="0" fontId="131" fillId="0" borderId="0">
      <alignment vertical="center"/>
    </xf>
    <xf numFmtId="0" fontId="260" fillId="0" borderId="0">
      <alignment vertical="center"/>
    </xf>
    <xf numFmtId="0" fontId="260" fillId="0" borderId="0">
      <alignment vertical="center"/>
    </xf>
    <xf numFmtId="0" fontId="260" fillId="0" borderId="0">
      <alignment vertical="center"/>
    </xf>
    <xf numFmtId="0" fontId="260" fillId="0" borderId="0">
      <alignment vertical="center"/>
    </xf>
    <xf numFmtId="0" fontId="260" fillId="0" borderId="0">
      <alignment vertical="center"/>
    </xf>
    <xf numFmtId="0" fontId="260" fillId="0" borderId="0">
      <alignment vertical="center"/>
    </xf>
    <xf numFmtId="0" fontId="260" fillId="0" borderId="0">
      <alignment vertical="center"/>
    </xf>
    <xf numFmtId="0" fontId="260" fillId="0" borderId="0">
      <alignment vertical="center"/>
    </xf>
    <xf numFmtId="0" fontId="260" fillId="0" borderId="0">
      <alignment vertical="center"/>
    </xf>
    <xf numFmtId="0" fontId="260" fillId="0" borderId="0">
      <alignment vertical="center"/>
    </xf>
    <xf numFmtId="0" fontId="260" fillId="0" borderId="0">
      <alignment vertical="center"/>
    </xf>
    <xf numFmtId="0" fontId="260" fillId="0" borderId="0">
      <alignment vertical="center"/>
    </xf>
    <xf numFmtId="0" fontId="260" fillId="0" borderId="0">
      <alignment vertical="center"/>
    </xf>
    <xf numFmtId="0" fontId="260" fillId="0" borderId="0">
      <alignment vertical="center"/>
    </xf>
    <xf numFmtId="0" fontId="260" fillId="0" borderId="0">
      <alignment vertical="center"/>
    </xf>
    <xf numFmtId="0" fontId="260" fillId="0" borderId="0">
      <alignment vertical="center"/>
    </xf>
    <xf numFmtId="0" fontId="260" fillId="0" borderId="0">
      <alignment vertical="center"/>
    </xf>
    <xf numFmtId="0" fontId="260" fillId="0" borderId="0">
      <alignment vertical="center"/>
    </xf>
    <xf numFmtId="0" fontId="17" fillId="0" borderId="0"/>
    <xf numFmtId="0" fontId="17" fillId="0" borderId="0"/>
    <xf numFmtId="0" fontId="17" fillId="0" borderId="0"/>
    <xf numFmtId="0" fontId="17" fillId="0" borderId="0"/>
    <xf numFmtId="0" fontId="260" fillId="0" borderId="0">
      <alignment vertical="center"/>
    </xf>
    <xf numFmtId="0" fontId="260" fillId="0" borderId="0">
      <alignment vertical="center"/>
    </xf>
    <xf numFmtId="0" fontId="260" fillId="0" borderId="0">
      <alignment vertical="center"/>
    </xf>
    <xf numFmtId="0" fontId="260" fillId="0" borderId="0">
      <alignment vertical="center"/>
    </xf>
    <xf numFmtId="0" fontId="260" fillId="0" borderId="0">
      <alignment vertical="center"/>
    </xf>
    <xf numFmtId="0" fontId="260" fillId="0" borderId="0">
      <alignment vertical="center"/>
    </xf>
    <xf numFmtId="0" fontId="260" fillId="0" borderId="0">
      <alignment vertical="center"/>
    </xf>
    <xf numFmtId="0" fontId="260" fillId="0" borderId="0">
      <alignment vertical="center"/>
    </xf>
    <xf numFmtId="0" fontId="260" fillId="0" borderId="0">
      <alignment vertical="center"/>
    </xf>
    <xf numFmtId="0" fontId="260" fillId="0" borderId="0">
      <alignment vertical="center"/>
    </xf>
    <xf numFmtId="0" fontId="260" fillId="0" borderId="0">
      <alignment vertical="center"/>
    </xf>
    <xf numFmtId="0" fontId="260" fillId="0" borderId="0">
      <alignment vertical="center"/>
    </xf>
    <xf numFmtId="0" fontId="260" fillId="0" borderId="0">
      <alignment vertical="center"/>
    </xf>
    <xf numFmtId="0" fontId="260" fillId="0" borderId="0">
      <alignment vertical="center"/>
    </xf>
    <xf numFmtId="0" fontId="260" fillId="0" borderId="0">
      <alignment vertical="center"/>
    </xf>
    <xf numFmtId="0" fontId="260" fillId="0" borderId="0">
      <alignment vertical="center"/>
    </xf>
    <xf numFmtId="0" fontId="260" fillId="0" borderId="0">
      <alignment vertical="center"/>
    </xf>
    <xf numFmtId="0" fontId="260" fillId="0" borderId="0">
      <alignment vertical="center"/>
    </xf>
    <xf numFmtId="0" fontId="260" fillId="0" borderId="0">
      <alignment vertical="center"/>
    </xf>
    <xf numFmtId="0" fontId="260" fillId="0" borderId="0">
      <alignment vertical="center"/>
    </xf>
    <xf numFmtId="0" fontId="260" fillId="0" borderId="0">
      <alignment vertical="center"/>
    </xf>
    <xf numFmtId="0" fontId="260" fillId="0" borderId="0">
      <alignment vertical="center"/>
    </xf>
    <xf numFmtId="0" fontId="260" fillId="0" borderId="0">
      <alignment vertical="center"/>
    </xf>
    <xf numFmtId="0" fontId="17" fillId="0" borderId="0"/>
    <xf numFmtId="0" fontId="17" fillId="0" borderId="0"/>
    <xf numFmtId="0" fontId="17" fillId="0" borderId="0"/>
    <xf numFmtId="0" fontId="17" fillId="0" borderId="0"/>
    <xf numFmtId="0" fontId="260" fillId="0" borderId="0">
      <alignment vertical="center"/>
    </xf>
    <xf numFmtId="0" fontId="260" fillId="0" borderId="0">
      <alignment vertical="center"/>
    </xf>
    <xf numFmtId="0" fontId="260" fillId="0" borderId="0">
      <alignment vertical="center"/>
    </xf>
    <xf numFmtId="0" fontId="260" fillId="0" borderId="0">
      <alignment vertical="center"/>
    </xf>
    <xf numFmtId="0" fontId="260" fillId="0" borderId="0">
      <alignment vertical="center"/>
    </xf>
    <xf numFmtId="0" fontId="260" fillId="0" borderId="0">
      <alignment vertical="center"/>
    </xf>
    <xf numFmtId="0" fontId="260" fillId="0" borderId="0">
      <alignment vertical="center"/>
    </xf>
    <xf numFmtId="0" fontId="260" fillId="0" borderId="0">
      <alignment vertical="center"/>
    </xf>
    <xf numFmtId="0" fontId="260" fillId="0" borderId="0">
      <alignment vertical="center"/>
    </xf>
    <xf numFmtId="0" fontId="260" fillId="0" borderId="0">
      <alignment vertical="center"/>
    </xf>
    <xf numFmtId="0" fontId="260" fillId="0" borderId="0">
      <alignment vertical="center"/>
    </xf>
    <xf numFmtId="0" fontId="260" fillId="0" borderId="0">
      <alignment vertical="center"/>
    </xf>
    <xf numFmtId="0" fontId="260" fillId="0" borderId="0">
      <alignment vertical="center"/>
    </xf>
    <xf numFmtId="0" fontId="260" fillId="0" borderId="0">
      <alignment vertical="center"/>
    </xf>
    <xf numFmtId="0" fontId="260" fillId="0" borderId="0">
      <alignment vertical="center"/>
    </xf>
    <xf numFmtId="0" fontId="260" fillId="0" borderId="0">
      <alignment vertical="center"/>
    </xf>
    <xf numFmtId="0" fontId="260" fillId="0" borderId="0">
      <alignment vertical="center"/>
    </xf>
    <xf numFmtId="0" fontId="260" fillId="0" borderId="0">
      <alignment vertical="center"/>
    </xf>
    <xf numFmtId="0" fontId="260" fillId="0" borderId="0">
      <alignment vertical="center"/>
    </xf>
    <xf numFmtId="0" fontId="260" fillId="0" borderId="0">
      <alignment vertical="center"/>
    </xf>
    <xf numFmtId="0" fontId="260" fillId="0" borderId="0">
      <alignment vertical="center"/>
    </xf>
    <xf numFmtId="0" fontId="260" fillId="0" borderId="0">
      <alignment vertical="center"/>
    </xf>
    <xf numFmtId="0" fontId="17" fillId="0" borderId="0"/>
    <xf numFmtId="0" fontId="17" fillId="0" borderId="0"/>
    <xf numFmtId="0" fontId="17" fillId="0" borderId="0"/>
    <xf numFmtId="0" fontId="320" fillId="0" borderId="0">
      <alignment vertical="center"/>
    </xf>
    <xf numFmtId="0" fontId="260" fillId="0" borderId="0">
      <alignment vertical="center"/>
    </xf>
    <xf numFmtId="0" fontId="260" fillId="0" borderId="0">
      <alignment vertical="center"/>
    </xf>
    <xf numFmtId="0" fontId="260" fillId="0" borderId="0">
      <alignment vertical="center"/>
    </xf>
    <xf numFmtId="0" fontId="17" fillId="0" borderId="0"/>
    <xf numFmtId="0" fontId="303" fillId="30"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60" fillId="0" borderId="0">
      <alignment vertical="center"/>
    </xf>
    <xf numFmtId="0" fontId="260" fillId="0" borderId="0">
      <alignment vertical="center"/>
    </xf>
    <xf numFmtId="0" fontId="260" fillId="82" borderId="72" applyNumberFormat="0" applyFont="0" applyAlignment="0" applyProtection="0">
      <alignment vertical="center"/>
    </xf>
    <xf numFmtId="0" fontId="260" fillId="84" borderId="0" applyNumberFormat="0" applyBorder="0" applyAlignment="0" applyProtection="0">
      <alignment vertical="center"/>
    </xf>
    <xf numFmtId="0" fontId="260" fillId="85" borderId="0" applyNumberFormat="0" applyBorder="0" applyAlignment="0" applyProtection="0">
      <alignment vertical="center"/>
    </xf>
    <xf numFmtId="0" fontId="260" fillId="88" borderId="0" applyNumberFormat="0" applyBorder="0" applyAlignment="0" applyProtection="0">
      <alignment vertical="center"/>
    </xf>
    <xf numFmtId="0" fontId="260" fillId="89" borderId="0" applyNumberFormat="0" applyBorder="0" applyAlignment="0" applyProtection="0">
      <alignment vertical="center"/>
    </xf>
    <xf numFmtId="0" fontId="260" fillId="92" borderId="0" applyNumberFormat="0" applyBorder="0" applyAlignment="0" applyProtection="0">
      <alignment vertical="center"/>
    </xf>
    <xf numFmtId="0" fontId="260" fillId="93" borderId="0" applyNumberFormat="0" applyBorder="0" applyAlignment="0" applyProtection="0">
      <alignment vertical="center"/>
    </xf>
    <xf numFmtId="0" fontId="260" fillId="96" borderId="0" applyNumberFormat="0" applyBorder="0" applyAlignment="0" applyProtection="0">
      <alignment vertical="center"/>
    </xf>
    <xf numFmtId="0" fontId="260" fillId="97" borderId="0" applyNumberFormat="0" applyBorder="0" applyAlignment="0" applyProtection="0">
      <alignment vertical="center"/>
    </xf>
    <xf numFmtId="0" fontId="260" fillId="100" borderId="0" applyNumberFormat="0" applyBorder="0" applyAlignment="0" applyProtection="0">
      <alignment vertical="center"/>
    </xf>
    <xf numFmtId="0" fontId="260" fillId="101" borderId="0" applyNumberFormat="0" applyBorder="0" applyAlignment="0" applyProtection="0">
      <alignment vertical="center"/>
    </xf>
    <xf numFmtId="0" fontId="260" fillId="104" borderId="0" applyNumberFormat="0" applyBorder="0" applyAlignment="0" applyProtection="0">
      <alignment vertical="center"/>
    </xf>
    <xf numFmtId="0" fontId="260" fillId="105" borderId="0" applyNumberFormat="0" applyBorder="0" applyAlignment="0" applyProtection="0">
      <alignment vertical="center"/>
    </xf>
    <xf numFmtId="0" fontId="260" fillId="0" borderId="0">
      <alignment vertical="center"/>
    </xf>
    <xf numFmtId="38" fontId="260" fillId="0" borderId="0" applyFont="0" applyFill="0" applyBorder="0" applyAlignment="0" applyProtection="0">
      <alignment vertical="center"/>
    </xf>
    <xf numFmtId="0" fontId="260" fillId="0" borderId="0">
      <alignment vertical="center"/>
    </xf>
    <xf numFmtId="0" fontId="260" fillId="0" borderId="0">
      <alignment vertical="center"/>
    </xf>
    <xf numFmtId="38" fontId="260" fillId="0" borderId="0" applyFont="0" applyFill="0" applyBorder="0" applyAlignment="0" applyProtection="0">
      <alignment vertical="center"/>
    </xf>
    <xf numFmtId="38" fontId="17"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0" fontId="17" fillId="0" borderId="0"/>
    <xf numFmtId="0" fontId="17" fillId="0" borderId="0"/>
    <xf numFmtId="0" fontId="17" fillId="0" borderId="0"/>
    <xf numFmtId="38" fontId="17" fillId="0" borderId="0" applyFont="0" applyFill="0" applyBorder="0" applyAlignment="0" applyProtection="0"/>
    <xf numFmtId="0" fontId="17" fillId="0" borderId="0"/>
    <xf numFmtId="38" fontId="17" fillId="0" borderId="0" applyFont="0" applyFill="0" applyBorder="0" applyAlignment="0" applyProtection="0"/>
    <xf numFmtId="38" fontId="3" fillId="0" borderId="0" applyFont="0" applyFill="0" applyBorder="0" applyAlignment="0" applyProtection="0">
      <alignment vertical="center"/>
    </xf>
    <xf numFmtId="6" fontId="131" fillId="0" borderId="0" applyFont="0" applyFill="0" applyBorder="0" applyAlignment="0" applyProtection="0">
      <alignment vertical="center"/>
    </xf>
    <xf numFmtId="6" fontId="131" fillId="0" borderId="0" applyFont="0" applyFill="0" applyBorder="0" applyAlignment="0" applyProtection="0">
      <alignment vertical="center"/>
    </xf>
    <xf numFmtId="6" fontId="131" fillId="0" borderId="0" applyFont="0" applyFill="0" applyBorder="0" applyAlignment="0" applyProtection="0">
      <alignment vertical="center"/>
    </xf>
    <xf numFmtId="0" fontId="10" fillId="0" borderId="0"/>
    <xf numFmtId="0" fontId="3" fillId="0" borderId="0"/>
    <xf numFmtId="38" fontId="3" fillId="0" borderId="0" applyFont="0" applyFill="0" applyBorder="0" applyAlignment="0" applyProtection="0">
      <alignment vertical="center"/>
    </xf>
    <xf numFmtId="0" fontId="3" fillId="0" borderId="0"/>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7" fillId="0" borderId="0">
      <alignment vertical="center"/>
    </xf>
    <xf numFmtId="0" fontId="17" fillId="0" borderId="0">
      <alignment vertical="center"/>
    </xf>
    <xf numFmtId="0" fontId="344" fillId="75" borderId="0" applyNumberFormat="0" applyBorder="0" applyAlignment="0" applyProtection="0"/>
    <xf numFmtId="0" fontId="344" fillId="12" borderId="0" applyNumberFormat="0" applyBorder="0" applyAlignment="0" applyProtection="0"/>
    <xf numFmtId="0" fontId="344" fillId="7" borderId="0" applyNumberFormat="0" applyBorder="0" applyAlignment="0" applyProtection="0"/>
    <xf numFmtId="0" fontId="344" fillId="75" borderId="0" applyNumberFormat="0" applyBorder="0" applyAlignment="0" applyProtection="0"/>
    <xf numFmtId="0" fontId="344" fillId="65" borderId="0" applyNumberFormat="0" applyBorder="0" applyAlignment="0" applyProtection="0"/>
    <xf numFmtId="0" fontId="344" fillId="12" borderId="0" applyNumberFormat="0" applyBorder="0" applyAlignment="0" applyProtection="0"/>
    <xf numFmtId="0" fontId="344" fillId="13" borderId="0" applyNumberFormat="0" applyBorder="0" applyAlignment="0" applyProtection="0"/>
    <xf numFmtId="0" fontId="344" fillId="12" borderId="0" applyNumberFormat="0" applyBorder="0" applyAlignment="0" applyProtection="0"/>
    <xf numFmtId="0" fontId="344" fillId="7" borderId="0" applyNumberFormat="0" applyBorder="0" applyAlignment="0" applyProtection="0"/>
    <xf numFmtId="0" fontId="344" fillId="10" borderId="0" applyNumberFormat="0" applyBorder="0" applyAlignment="0" applyProtection="0"/>
    <xf numFmtId="0" fontId="344" fillId="13" borderId="0" applyNumberFormat="0" applyBorder="0" applyAlignment="0" applyProtection="0"/>
    <xf numFmtId="0" fontId="344" fillId="16" borderId="0" applyNumberFormat="0" applyBorder="0" applyAlignment="0" applyProtection="0"/>
    <xf numFmtId="0" fontId="345" fillId="17" borderId="0" applyNumberFormat="0" applyBorder="0" applyAlignment="0" applyProtection="0"/>
    <xf numFmtId="0" fontId="345" fillId="14" borderId="0" applyNumberFormat="0" applyBorder="0" applyAlignment="0" applyProtection="0"/>
    <xf numFmtId="0" fontId="345" fillId="7" borderId="0" applyNumberFormat="0" applyBorder="0" applyAlignment="0" applyProtection="0"/>
    <xf numFmtId="0" fontId="345" fillId="25" borderId="0" applyNumberFormat="0" applyBorder="0" applyAlignment="0" applyProtection="0"/>
    <xf numFmtId="0" fontId="345" fillId="19" borderId="0" applyNumberFormat="0" applyBorder="0" applyAlignment="0" applyProtection="0"/>
    <xf numFmtId="0" fontId="345" fillId="12" borderId="0" applyNumberFormat="0" applyBorder="0" applyAlignment="0" applyProtection="0"/>
    <xf numFmtId="0" fontId="321" fillId="0" borderId="0"/>
    <xf numFmtId="0" fontId="346" fillId="29" borderId="0" applyNumberFormat="0" applyBorder="0" applyAlignment="0" applyProtection="0"/>
    <xf numFmtId="0" fontId="260" fillId="0" borderId="0">
      <alignment vertical="center"/>
    </xf>
    <xf numFmtId="0" fontId="1" fillId="0" borderId="0">
      <alignment vertical="center"/>
    </xf>
    <xf numFmtId="38" fontId="1" fillId="0" borderId="0" applyFont="0" applyFill="0" applyBorder="0" applyAlignment="0" applyProtection="0">
      <alignment vertical="center"/>
    </xf>
  </cellStyleXfs>
  <cellXfs count="1009">
    <xf numFmtId="0" fontId="0" fillId="0" borderId="0" xfId="0"/>
    <xf numFmtId="0" fontId="71" fillId="0" borderId="0" xfId="0" applyFont="1"/>
    <xf numFmtId="0" fontId="321" fillId="0" borderId="0" xfId="0" applyFont="1"/>
    <xf numFmtId="0" fontId="321" fillId="0" borderId="75" xfId="0" applyFont="1" applyBorder="1" applyAlignment="1">
      <alignment horizontal="centerContinuous"/>
    </xf>
    <xf numFmtId="0" fontId="321" fillId="0" borderId="76" xfId="0" applyFont="1" applyBorder="1" applyAlignment="1">
      <alignment horizontal="centerContinuous"/>
    </xf>
    <xf numFmtId="0" fontId="321" fillId="0" borderId="77" xfId="0" applyFont="1" applyBorder="1" applyAlignment="1">
      <alignment horizontal="centerContinuous"/>
    </xf>
    <xf numFmtId="0" fontId="321" fillId="0" borderId="81" xfId="0" applyFont="1" applyBorder="1"/>
    <xf numFmtId="0" fontId="321" fillId="0" borderId="7" xfId="0" applyFont="1" applyBorder="1"/>
    <xf numFmtId="0" fontId="321" fillId="0" borderId="75" xfId="0" applyFont="1" applyBorder="1"/>
    <xf numFmtId="0" fontId="321" fillId="0" borderId="76" xfId="0" applyFont="1" applyBorder="1"/>
    <xf numFmtId="0" fontId="321" fillId="0" borderId="0" xfId="0" applyFont="1" applyAlignment="1">
      <alignment horizontal="centerContinuous"/>
    </xf>
    <xf numFmtId="0" fontId="322" fillId="0" borderId="0" xfId="0" applyFont="1" applyAlignment="1">
      <alignment horizontal="centerContinuous"/>
    </xf>
    <xf numFmtId="0" fontId="322" fillId="0" borderId="0" xfId="0" applyFont="1"/>
    <xf numFmtId="0" fontId="322" fillId="0" borderId="80" xfId="0" applyFont="1" applyBorder="1"/>
    <xf numFmtId="0" fontId="322" fillId="0" borderId="81" xfId="0" applyFont="1" applyBorder="1"/>
    <xf numFmtId="0" fontId="322" fillId="0" borderId="82" xfId="0" applyFont="1" applyBorder="1"/>
    <xf numFmtId="0" fontId="322" fillId="0" borderId="82" xfId="0" applyFont="1" applyBorder="1" applyAlignment="1">
      <alignment horizontal="center"/>
    </xf>
    <xf numFmtId="0" fontId="322" fillId="0" borderId="83" xfId="0" applyFont="1" applyBorder="1" applyAlignment="1">
      <alignment horizontal="center"/>
    </xf>
    <xf numFmtId="0" fontId="322" fillId="0" borderId="91" xfId="0" applyFont="1" applyBorder="1"/>
    <xf numFmtId="0" fontId="322" fillId="0" borderId="90" xfId="0" applyFont="1" applyBorder="1" applyAlignment="1">
      <alignment horizontal="left"/>
    </xf>
    <xf numFmtId="0" fontId="322" fillId="0" borderId="90" xfId="0" applyFont="1" applyBorder="1"/>
    <xf numFmtId="0" fontId="322" fillId="0" borderId="79" xfId="0" applyFont="1" applyBorder="1" applyAlignment="1">
      <alignment horizontal="left"/>
    </xf>
    <xf numFmtId="0" fontId="322" fillId="0" borderId="31" xfId="0" applyFont="1" applyBorder="1" applyAlignment="1">
      <alignment horizontal="left"/>
    </xf>
    <xf numFmtId="0" fontId="322" fillId="0" borderId="31" xfId="0" applyFont="1" applyBorder="1"/>
    <xf numFmtId="0" fontId="322" fillId="0" borderId="92" xfId="0" applyFont="1" applyBorder="1"/>
    <xf numFmtId="0" fontId="322" fillId="0" borderId="91" xfId="0" applyFont="1" applyBorder="1" applyAlignment="1">
      <alignment horizontal="left" wrapText="1"/>
    </xf>
    <xf numFmtId="0" fontId="322" fillId="0" borderId="92" xfId="0" applyFont="1" applyBorder="1" applyAlignment="1">
      <alignment horizontal="left" wrapText="1"/>
    </xf>
    <xf numFmtId="0" fontId="322" fillId="0" borderId="75" xfId="0" applyFont="1" applyBorder="1"/>
    <xf numFmtId="0" fontId="322" fillId="0" borderId="6" xfId="0" applyFont="1" applyBorder="1"/>
    <xf numFmtId="38" fontId="322" fillId="0" borderId="0" xfId="4734" applyFont="1" applyAlignment="1">
      <alignment horizontal="centerContinuous"/>
    </xf>
    <xf numFmtId="38" fontId="322" fillId="0" borderId="0" xfId="4734" applyFont="1" applyAlignment="1"/>
    <xf numFmtId="38" fontId="322" fillId="0" borderId="90" xfId="4734" applyFont="1" applyBorder="1" applyAlignment="1">
      <alignment horizontal="center"/>
    </xf>
    <xf numFmtId="38" fontId="322" fillId="0" borderId="90" xfId="4734" applyFont="1" applyBorder="1" applyAlignment="1">
      <alignment horizontal="center" wrapText="1"/>
    </xf>
    <xf numFmtId="38" fontId="322" fillId="0" borderId="79" xfId="4734" applyFont="1" applyBorder="1" applyAlignment="1"/>
    <xf numFmtId="0" fontId="322" fillId="0" borderId="91" xfId="0" applyFont="1" applyBorder="1" applyAlignment="1">
      <alignment wrapText="1"/>
    </xf>
    <xf numFmtId="0" fontId="322" fillId="0" borderId="94" xfId="0" applyFont="1" applyBorder="1" applyAlignment="1">
      <alignment horizontal="left" wrapText="1"/>
    </xf>
    <xf numFmtId="0" fontId="322" fillId="0" borderId="7" xfId="0" applyFont="1" applyBorder="1"/>
    <xf numFmtId="364" fontId="322" fillId="0" borderId="91" xfId="4734" applyNumberFormat="1" applyFont="1" applyBorder="1" applyAlignment="1"/>
    <xf numFmtId="364" fontId="322" fillId="0" borderId="92" xfId="4734" applyNumberFormat="1" applyFont="1" applyBorder="1" applyAlignment="1"/>
    <xf numFmtId="364" fontId="322" fillId="0" borderId="94" xfId="4734" applyNumberFormat="1" applyFont="1" applyBorder="1" applyAlignment="1"/>
    <xf numFmtId="364" fontId="322" fillId="0" borderId="6" xfId="4734" applyNumberFormat="1" applyFont="1" applyBorder="1" applyAlignment="1"/>
    <xf numFmtId="364" fontId="322" fillId="0" borderId="31" xfId="4734" applyNumberFormat="1" applyFont="1" applyBorder="1" applyAlignment="1"/>
    <xf numFmtId="364" fontId="322" fillId="0" borderId="92" xfId="4734" applyNumberFormat="1" applyFont="1" applyFill="1" applyBorder="1" applyAlignment="1"/>
    <xf numFmtId="0" fontId="322" fillId="0" borderId="94" xfId="0" applyFont="1" applyBorder="1" applyAlignment="1">
      <alignment wrapText="1"/>
    </xf>
    <xf numFmtId="0" fontId="322" fillId="0" borderId="96" xfId="0" applyFont="1" applyBorder="1" applyAlignment="1">
      <alignment wrapText="1"/>
    </xf>
    <xf numFmtId="0" fontId="325" fillId="0" borderId="0" xfId="4386" applyFont="1" applyAlignment="1">
      <alignment horizontal="center" vertical="center"/>
    </xf>
    <xf numFmtId="0" fontId="229" fillId="0" borderId="0" xfId="4386" applyFont="1" applyAlignment="1">
      <alignment vertical="center" wrapText="1"/>
    </xf>
    <xf numFmtId="0" fontId="229" fillId="0" borderId="0" xfId="4386" applyFont="1">
      <alignment vertical="center"/>
    </xf>
    <xf numFmtId="0" fontId="229" fillId="0" borderId="0" xfId="4386" applyFont="1" applyAlignment="1">
      <alignment horizontal="center" vertical="center"/>
    </xf>
    <xf numFmtId="0" fontId="260" fillId="0" borderId="0" xfId="4386" applyAlignment="1">
      <alignment horizontal="center" vertical="center"/>
    </xf>
    <xf numFmtId="0" fontId="260" fillId="0" borderId="0" xfId="4386">
      <alignment vertical="center"/>
    </xf>
    <xf numFmtId="0" fontId="326" fillId="0" borderId="30" xfId="4386" applyFont="1" applyBorder="1" applyAlignment="1">
      <alignment horizontal="left" vertical="center"/>
    </xf>
    <xf numFmtId="0" fontId="260" fillId="0" borderId="30" xfId="4386" applyBorder="1" applyAlignment="1">
      <alignment horizontal="left" vertical="center"/>
    </xf>
    <xf numFmtId="0" fontId="327" fillId="0" borderId="30" xfId="4738" applyFont="1" applyBorder="1" applyAlignment="1">
      <alignment horizontal="center"/>
    </xf>
    <xf numFmtId="38" fontId="327" fillId="0" borderId="30" xfId="3814" applyFont="1" applyFill="1" applyBorder="1" applyAlignment="1">
      <alignment horizontal="center"/>
    </xf>
    <xf numFmtId="38" fontId="327" fillId="0" borderId="30" xfId="3814" applyFont="1" applyFill="1" applyBorder="1" applyAlignment="1">
      <alignment horizontal="center" wrapText="1"/>
    </xf>
    <xf numFmtId="38" fontId="0" fillId="0" borderId="0" xfId="3814" applyFont="1">
      <alignment vertical="center"/>
    </xf>
    <xf numFmtId="38" fontId="0" fillId="0" borderId="0" xfId="3814" applyFont="1" applyAlignment="1">
      <alignment vertical="center" wrapText="1"/>
    </xf>
    <xf numFmtId="38" fontId="0" fillId="0" borderId="0" xfId="3814" applyFont="1" applyAlignment="1">
      <alignment horizontal="center" vertical="center"/>
    </xf>
    <xf numFmtId="0" fontId="36" fillId="0" borderId="31" xfId="4386" applyFont="1" applyBorder="1" applyAlignment="1">
      <alignment horizontal="center" vertical="center"/>
    </xf>
    <xf numFmtId="0" fontId="327" fillId="0" borderId="31" xfId="4738" applyFont="1" applyBorder="1" applyAlignment="1">
      <alignment horizontal="center" vertical="center"/>
    </xf>
    <xf numFmtId="0" fontId="327" fillId="115" borderId="31" xfId="4738" applyFont="1" applyFill="1" applyBorder="1" applyAlignment="1">
      <alignment horizontal="center" vertical="center" wrapText="1"/>
    </xf>
    <xf numFmtId="38" fontId="327" fillId="0" borderId="31" xfId="3814" applyFont="1" applyFill="1" applyBorder="1" applyAlignment="1">
      <alignment horizontal="center" vertical="center"/>
    </xf>
    <xf numFmtId="38" fontId="327" fillId="116" borderId="31" xfId="3814" applyFont="1" applyFill="1" applyBorder="1" applyAlignment="1">
      <alignment horizontal="center" vertical="center"/>
    </xf>
    <xf numFmtId="38" fontId="327" fillId="116" borderId="31" xfId="3814" applyFont="1" applyFill="1" applyBorder="1" applyAlignment="1">
      <alignment horizontal="center" vertical="center" wrapText="1"/>
    </xf>
    <xf numFmtId="38" fontId="327" fillId="114" borderId="31" xfId="3814" applyFont="1" applyFill="1" applyBorder="1" applyAlignment="1">
      <alignment horizontal="center" vertical="center" wrapText="1"/>
    </xf>
    <xf numFmtId="38" fontId="327" fillId="115" borderId="31" xfId="3814" applyFont="1" applyFill="1" applyBorder="1" applyAlignment="1">
      <alignment horizontal="center" vertical="center"/>
    </xf>
    <xf numFmtId="0" fontId="329" fillId="0" borderId="31" xfId="4386" applyFont="1" applyBorder="1" applyAlignment="1">
      <alignment horizontal="center" vertical="center"/>
    </xf>
    <xf numFmtId="0" fontId="329" fillId="0" borderId="0" xfId="4386" applyFont="1">
      <alignment vertical="center"/>
    </xf>
    <xf numFmtId="0" fontId="329" fillId="0" borderId="31" xfId="4386" applyFont="1" applyBorder="1">
      <alignment vertical="center"/>
    </xf>
    <xf numFmtId="0" fontId="36" fillId="0" borderId="77" xfId="4386" applyFont="1" applyBorder="1" applyAlignment="1">
      <alignment horizontal="left" vertical="center" shrinkToFit="1"/>
    </xf>
    <xf numFmtId="0" fontId="327" fillId="0" borderId="31" xfId="4738" applyFont="1" applyBorder="1" applyAlignment="1">
      <alignment vertical="center" wrapText="1"/>
    </xf>
    <xf numFmtId="0" fontId="36" fillId="0" borderId="31" xfId="4386" applyFont="1" applyBorder="1">
      <alignment vertical="center"/>
    </xf>
    <xf numFmtId="38" fontId="329" fillId="0" borderId="31" xfId="3814" applyFont="1" applyBorder="1">
      <alignment vertical="center"/>
    </xf>
    <xf numFmtId="38" fontId="329" fillId="115" borderId="31" xfId="3814" applyFont="1" applyFill="1" applyBorder="1" applyAlignment="1">
      <alignment vertical="center" wrapText="1"/>
    </xf>
    <xf numFmtId="38" fontId="36" fillId="0" borderId="31" xfId="3814" applyFont="1" applyBorder="1" applyAlignment="1">
      <alignment horizontal="center" vertical="center"/>
    </xf>
    <xf numFmtId="38" fontId="329" fillId="115" borderId="31" xfId="3814" applyFont="1" applyFill="1" applyBorder="1" applyAlignment="1">
      <alignment horizontal="center" vertical="center"/>
    </xf>
    <xf numFmtId="38" fontId="36" fillId="115" borderId="31" xfId="3814" applyFont="1" applyFill="1" applyBorder="1" applyAlignment="1">
      <alignment vertical="center" wrapText="1"/>
    </xf>
    <xf numFmtId="38" fontId="329" fillId="115" borderId="31" xfId="3814" applyFont="1" applyFill="1" applyBorder="1" applyAlignment="1">
      <alignment horizontal="center" vertical="center" wrapText="1"/>
    </xf>
    <xf numFmtId="0" fontId="36" fillId="0" borderId="80" xfId="4386" applyFont="1" applyBorder="1" applyAlignment="1">
      <alignment horizontal="left" vertical="center" shrinkToFit="1"/>
    </xf>
    <xf numFmtId="0" fontId="327" fillId="0" borderId="91" xfId="4738" applyFont="1" applyBorder="1" applyAlignment="1">
      <alignment vertical="center" wrapText="1"/>
    </xf>
    <xf numFmtId="0" fontId="330" fillId="0" borderId="91" xfId="4386" applyFont="1" applyBorder="1" applyAlignment="1">
      <alignment vertical="center" wrapText="1"/>
    </xf>
    <xf numFmtId="0" fontId="36" fillId="0" borderId="91" xfId="4386" applyFont="1" applyBorder="1">
      <alignment vertical="center"/>
    </xf>
    <xf numFmtId="38" fontId="36" fillId="0" borderId="91" xfId="3814" applyFont="1" applyBorder="1">
      <alignment vertical="center"/>
    </xf>
    <xf numFmtId="38" fontId="36" fillId="115" borderId="91" xfId="3814" applyFont="1" applyFill="1" applyBorder="1" applyAlignment="1">
      <alignment vertical="center" wrapText="1"/>
    </xf>
    <xf numFmtId="38" fontId="36" fillId="0" borderId="91" xfId="3814" applyFont="1" applyBorder="1" applyAlignment="1">
      <alignment horizontal="center" vertical="center"/>
    </xf>
    <xf numFmtId="0" fontId="329" fillId="0" borderId="91" xfId="4386" applyFont="1" applyBorder="1">
      <alignment vertical="center"/>
    </xf>
    <xf numFmtId="38" fontId="329" fillId="0" borderId="91" xfId="3814" applyFont="1" applyBorder="1">
      <alignment vertical="center"/>
    </xf>
    <xf numFmtId="38" fontId="329" fillId="116" borderId="91" xfId="3814" applyFont="1" applyFill="1" applyBorder="1">
      <alignment vertical="center"/>
    </xf>
    <xf numFmtId="38" fontId="329" fillId="114" borderId="31" xfId="3814" applyFont="1" applyFill="1" applyBorder="1" applyAlignment="1">
      <alignment vertical="center" wrapText="1"/>
    </xf>
    <xf numFmtId="0" fontId="329" fillId="0" borderId="31" xfId="4386" applyFont="1" applyBorder="1" applyAlignment="1">
      <alignment horizontal="left" vertical="center" wrapText="1"/>
    </xf>
    <xf numFmtId="0" fontId="329" fillId="0" borderId="91" xfId="4386" applyFont="1" applyBorder="1" applyAlignment="1">
      <alignment horizontal="left" vertical="center"/>
    </xf>
    <xf numFmtId="38" fontId="329" fillId="116" borderId="91" xfId="3814" applyFont="1" applyFill="1" applyBorder="1" applyAlignment="1">
      <alignment vertical="center" wrapText="1"/>
    </xf>
    <xf numFmtId="0" fontId="329" fillId="117" borderId="31" xfId="4386" applyFont="1" applyFill="1" applyBorder="1">
      <alignment vertical="center"/>
    </xf>
    <xf numFmtId="0" fontId="327" fillId="117" borderId="91" xfId="4738" applyFont="1" applyFill="1" applyBorder="1" applyAlignment="1">
      <alignment vertical="center" wrapText="1"/>
    </xf>
    <xf numFmtId="0" fontId="36" fillId="117" borderId="91" xfId="4386" applyFont="1" applyFill="1" applyBorder="1">
      <alignment vertical="center"/>
    </xf>
    <xf numFmtId="38" fontId="0" fillId="117" borderId="91" xfId="3814" applyFont="1" applyFill="1" applyBorder="1">
      <alignment vertical="center"/>
    </xf>
    <xf numFmtId="38" fontId="36" fillId="117" borderId="91" xfId="3814" applyFont="1" applyFill="1" applyBorder="1" applyAlignment="1">
      <alignment vertical="center" wrapText="1"/>
    </xf>
    <xf numFmtId="38" fontId="36" fillId="117" borderId="91" xfId="3814" applyFont="1" applyFill="1" applyBorder="1" applyAlignment="1">
      <alignment horizontal="center" vertical="center"/>
    </xf>
    <xf numFmtId="0" fontId="329" fillId="117" borderId="91" xfId="4386" applyFont="1" applyFill="1" applyBorder="1" applyAlignment="1">
      <alignment horizontal="left" vertical="center"/>
    </xf>
    <xf numFmtId="0" fontId="329" fillId="117" borderId="91" xfId="4386" applyFont="1" applyFill="1" applyBorder="1">
      <alignment vertical="center"/>
    </xf>
    <xf numFmtId="38" fontId="329" fillId="117" borderId="91" xfId="3814" applyFont="1" applyFill="1" applyBorder="1">
      <alignment vertical="center"/>
    </xf>
    <xf numFmtId="38" fontId="329" fillId="117" borderId="98" xfId="3814" applyFont="1" applyFill="1" applyBorder="1">
      <alignment vertical="center"/>
    </xf>
    <xf numFmtId="38" fontId="329" fillId="117" borderId="31" xfId="3814" applyFont="1" applyFill="1" applyBorder="1" applyAlignment="1">
      <alignment horizontal="center" vertical="center"/>
    </xf>
    <xf numFmtId="0" fontId="329" fillId="117" borderId="31" xfId="4386" applyFont="1" applyFill="1" applyBorder="1" applyAlignment="1">
      <alignment horizontal="left" vertical="center" wrapText="1"/>
    </xf>
    <xf numFmtId="0" fontId="329" fillId="117" borderId="31" xfId="4386" applyFont="1" applyFill="1" applyBorder="1" applyAlignment="1">
      <alignment horizontal="center" vertical="center"/>
    </xf>
    <xf numFmtId="38" fontId="36" fillId="117" borderId="91" xfId="3814" applyFont="1" applyFill="1" applyBorder="1">
      <alignment vertical="center"/>
    </xf>
    <xf numFmtId="38" fontId="329" fillId="117" borderId="99" xfId="3814" applyFont="1" applyFill="1" applyBorder="1">
      <alignment vertical="center"/>
    </xf>
    <xf numFmtId="38" fontId="329" fillId="115" borderId="91" xfId="3814" applyFont="1" applyFill="1" applyBorder="1" applyAlignment="1">
      <alignment vertical="center" wrapText="1"/>
    </xf>
    <xf numFmtId="56" fontId="329" fillId="0" borderId="31" xfId="4386" applyNumberFormat="1" applyFont="1" applyBorder="1" applyAlignment="1">
      <alignment horizontal="left" vertical="center" wrapText="1"/>
    </xf>
    <xf numFmtId="0" fontId="329" fillId="0" borderId="31" xfId="4386" quotePrefix="1" applyFont="1" applyBorder="1" applyAlignment="1">
      <alignment horizontal="right" vertical="center"/>
    </xf>
    <xf numFmtId="0" fontId="36" fillId="0" borderId="77" xfId="4386" applyFont="1" applyBorder="1" applyAlignment="1">
      <alignment horizontal="left" vertical="center" wrapText="1" shrinkToFit="1"/>
    </xf>
    <xf numFmtId="38" fontId="329" fillId="116" borderId="100" xfId="3814" applyFont="1" applyFill="1" applyBorder="1">
      <alignment vertical="center"/>
    </xf>
    <xf numFmtId="0" fontId="36" fillId="0" borderId="101" xfId="4386" applyFont="1" applyBorder="1">
      <alignment vertical="center"/>
    </xf>
    <xf numFmtId="0" fontId="324" fillId="0" borderId="102" xfId="4386" applyFont="1" applyBorder="1" applyAlignment="1">
      <alignment horizontal="center" vertical="center" shrinkToFit="1"/>
    </xf>
    <xf numFmtId="0" fontId="327" fillId="0" borderId="24" xfId="4738" applyFont="1" applyBorder="1" applyAlignment="1">
      <alignment horizontal="center" vertical="center"/>
    </xf>
    <xf numFmtId="38" fontId="326" fillId="0" borderId="24" xfId="3814" applyFont="1" applyBorder="1" applyAlignment="1">
      <alignment vertical="center"/>
    </xf>
    <xf numFmtId="38" fontId="326" fillId="0" borderId="24" xfId="3814" applyFont="1" applyBorder="1" applyAlignment="1">
      <alignment vertical="center" wrapText="1"/>
    </xf>
    <xf numFmtId="38" fontId="327" fillId="0" borderId="24" xfId="3814" applyFont="1" applyFill="1" applyBorder="1" applyAlignment="1">
      <alignment horizontal="center" vertical="center"/>
    </xf>
    <xf numFmtId="0" fontId="329" fillId="0" borderId="24" xfId="4386" applyFont="1" applyBorder="1">
      <alignment vertical="center"/>
    </xf>
    <xf numFmtId="38" fontId="329" fillId="0" borderId="103" xfId="3814" applyFont="1" applyBorder="1" applyAlignment="1">
      <alignment vertical="center"/>
    </xf>
    <xf numFmtId="38" fontId="329" fillId="116" borderId="103" xfId="3814" applyFont="1" applyFill="1" applyBorder="1" applyAlignment="1">
      <alignment vertical="center"/>
    </xf>
    <xf numFmtId="38" fontId="331" fillId="0" borderId="24" xfId="3814" applyFont="1" applyBorder="1" applyAlignment="1">
      <alignment vertical="center" wrapText="1"/>
    </xf>
    <xf numFmtId="0" fontId="260" fillId="0" borderId="24" xfId="4386" applyBorder="1" applyAlignment="1">
      <alignment horizontal="center" vertical="center"/>
    </xf>
    <xf numFmtId="0" fontId="36" fillId="0" borderId="79" xfId="4386" applyFont="1" applyBorder="1">
      <alignment vertical="center"/>
    </xf>
    <xf numFmtId="0" fontId="36" fillId="0" borderId="79" xfId="4386" applyFont="1" applyBorder="1" applyAlignment="1">
      <alignment horizontal="center" vertical="center"/>
    </xf>
    <xf numFmtId="0" fontId="327" fillId="0" borderId="79" xfId="4738" applyFont="1" applyBorder="1" applyAlignment="1">
      <alignment horizontal="center"/>
    </xf>
    <xf numFmtId="38" fontId="327" fillId="0" borderId="79" xfId="3814" applyFont="1" applyFill="1" applyBorder="1" applyAlignment="1">
      <alignment horizontal="center"/>
    </xf>
    <xf numFmtId="38" fontId="327" fillId="0" borderId="79" xfId="3814" applyFont="1" applyFill="1" applyBorder="1" applyAlignment="1">
      <alignment horizontal="center" wrapText="1"/>
    </xf>
    <xf numFmtId="38" fontId="17" fillId="0" borderId="0" xfId="3814" applyFont="1">
      <alignment vertical="center"/>
    </xf>
    <xf numFmtId="38" fontId="17" fillId="0" borderId="0" xfId="3814" applyFont="1" applyAlignment="1">
      <alignment vertical="center" wrapText="1"/>
    </xf>
    <xf numFmtId="38" fontId="327" fillId="0" borderId="31" xfId="3814" applyFont="1" applyFill="1" applyBorder="1" applyAlignment="1">
      <alignment horizontal="center" vertical="center" wrapText="1"/>
    </xf>
    <xf numFmtId="0" fontId="36" fillId="114" borderId="77" xfId="4386" applyFont="1" applyFill="1" applyBorder="1" applyAlignment="1">
      <alignment horizontal="left" vertical="center" shrinkToFit="1"/>
    </xf>
    <xf numFmtId="0" fontId="36" fillId="114" borderId="80" xfId="4386" applyFont="1" applyFill="1" applyBorder="1" applyAlignment="1">
      <alignment horizontal="left" vertical="center" shrinkToFit="1"/>
    </xf>
    <xf numFmtId="0" fontId="322" fillId="0" borderId="104" xfId="0" applyFont="1" applyBorder="1"/>
    <xf numFmtId="364" fontId="321" fillId="0" borderId="0" xfId="0" applyNumberFormat="1" applyFont="1"/>
    <xf numFmtId="364" fontId="321" fillId="0" borderId="81" xfId="0" applyNumberFormat="1" applyFont="1" applyBorder="1"/>
    <xf numFmtId="364" fontId="321" fillId="0" borderId="7" xfId="0" applyNumberFormat="1" applyFont="1" applyBorder="1"/>
    <xf numFmtId="364" fontId="321" fillId="0" borderId="75" xfId="0" applyNumberFormat="1" applyFont="1" applyBorder="1"/>
    <xf numFmtId="364" fontId="321" fillId="0" borderId="76" xfId="0" applyNumberFormat="1" applyFont="1" applyBorder="1"/>
    <xf numFmtId="364" fontId="321" fillId="0" borderId="77" xfId="0" applyNumberFormat="1" applyFont="1" applyBorder="1"/>
    <xf numFmtId="0" fontId="322" fillId="0" borderId="0" xfId="4739" applyFont="1" applyAlignment="1">
      <alignment horizontal="centerContinuous"/>
    </xf>
    <xf numFmtId="0" fontId="322" fillId="0" borderId="0" xfId="4739" applyFont="1"/>
    <xf numFmtId="38" fontId="322" fillId="0" borderId="0" xfId="4740" applyFont="1" applyAlignment="1"/>
    <xf numFmtId="0" fontId="322" fillId="0" borderId="81" xfId="4739" applyFont="1" applyBorder="1"/>
    <xf numFmtId="0" fontId="322" fillId="0" borderId="105" xfId="4739" applyFont="1" applyBorder="1"/>
    <xf numFmtId="0" fontId="322" fillId="0" borderId="92" xfId="4739" applyFont="1" applyBorder="1" applyAlignment="1">
      <alignment horizontal="left" wrapText="1"/>
    </xf>
    <xf numFmtId="364" fontId="322" fillId="0" borderId="94" xfId="4740" applyNumberFormat="1" applyFont="1" applyBorder="1" applyAlignment="1"/>
    <xf numFmtId="364" fontId="322" fillId="0" borderId="92" xfId="4740" applyNumberFormat="1" applyFont="1" applyBorder="1" applyAlignment="1"/>
    <xf numFmtId="0" fontId="322" fillId="0" borderId="94" xfId="4739" applyFont="1" applyBorder="1" applyAlignment="1">
      <alignment wrapText="1"/>
    </xf>
    <xf numFmtId="0" fontId="322" fillId="0" borderId="92" xfId="4739" applyFont="1" applyBorder="1"/>
    <xf numFmtId="0" fontId="322" fillId="0" borderId="82" xfId="4739" applyFont="1" applyBorder="1"/>
    <xf numFmtId="0" fontId="322" fillId="0" borderId="104" xfId="4739" applyFont="1" applyBorder="1"/>
    <xf numFmtId="364" fontId="322" fillId="0" borderId="6" xfId="4740" applyNumberFormat="1" applyFont="1" applyBorder="1" applyAlignment="1"/>
    <xf numFmtId="0" fontId="322" fillId="0" borderId="6" xfId="4739" applyFont="1" applyBorder="1"/>
    <xf numFmtId="364" fontId="321" fillId="0" borderId="105" xfId="0" applyNumberFormat="1" applyFont="1" applyBorder="1"/>
    <xf numFmtId="0" fontId="322" fillId="0" borderId="0" xfId="4741" applyFont="1" applyAlignment="1">
      <alignment horizontal="centerContinuous"/>
    </xf>
    <xf numFmtId="0" fontId="322" fillId="0" borderId="0" xfId="4741" applyFont="1"/>
    <xf numFmtId="38" fontId="322" fillId="0" borderId="0" xfId="4742" applyFont="1" applyAlignment="1"/>
    <xf numFmtId="0" fontId="322" fillId="0" borderId="81" xfId="4741" applyFont="1" applyBorder="1"/>
    <xf numFmtId="0" fontId="322" fillId="0" borderId="105" xfId="4741" applyFont="1" applyBorder="1"/>
    <xf numFmtId="0" fontId="322" fillId="0" borderId="92" xfId="4741" applyFont="1" applyBorder="1" applyAlignment="1">
      <alignment horizontal="left" wrapText="1"/>
    </xf>
    <xf numFmtId="364" fontId="322" fillId="0" borderId="94" xfId="4742" applyNumberFormat="1" applyFont="1" applyBorder="1" applyAlignment="1"/>
    <xf numFmtId="364" fontId="322" fillId="0" borderId="92" xfId="4742" applyNumberFormat="1" applyFont="1" applyBorder="1" applyAlignment="1"/>
    <xf numFmtId="0" fontId="322" fillId="0" borderId="94" xfId="4741" applyFont="1" applyBorder="1" applyAlignment="1">
      <alignment wrapText="1"/>
    </xf>
    <xf numFmtId="0" fontId="322" fillId="0" borderId="94" xfId="4741" applyFont="1" applyBorder="1"/>
    <xf numFmtId="0" fontId="322" fillId="0" borderId="106" xfId="4741" applyFont="1" applyBorder="1" applyAlignment="1">
      <alignment wrapText="1"/>
    </xf>
    <xf numFmtId="0" fontId="322" fillId="0" borderId="82" xfId="4741" applyFont="1" applyBorder="1"/>
    <xf numFmtId="0" fontId="322" fillId="0" borderId="104" xfId="4741" applyFont="1" applyBorder="1"/>
    <xf numFmtId="0" fontId="322" fillId="0" borderId="75" xfId="4741" applyFont="1" applyBorder="1"/>
    <xf numFmtId="364" fontId="322" fillId="0" borderId="6" xfId="4742" applyNumberFormat="1" applyFont="1" applyBorder="1" applyAlignment="1"/>
    <xf numFmtId="0" fontId="322" fillId="0" borderId="6" xfId="4741" applyFont="1" applyBorder="1"/>
    <xf numFmtId="49" fontId="17" fillId="0" borderId="0" xfId="3227" applyNumberFormat="1"/>
    <xf numFmtId="0" fontId="17" fillId="0" borderId="0" xfId="3227"/>
    <xf numFmtId="49" fontId="326" fillId="0" borderId="0" xfId="3227" applyNumberFormat="1" applyFont="1" applyAlignment="1">
      <alignment horizontal="center"/>
    </xf>
    <xf numFmtId="365" fontId="17" fillId="0" borderId="0" xfId="3227" applyNumberFormat="1"/>
    <xf numFmtId="38" fontId="17" fillId="0" borderId="0" xfId="3227" applyNumberFormat="1"/>
    <xf numFmtId="0" fontId="321" fillId="0" borderId="0" xfId="0" applyFont="1" applyAlignment="1">
      <alignment horizontal="right"/>
    </xf>
    <xf numFmtId="0" fontId="321" fillId="0" borderId="0" xfId="0" applyFont="1" applyAlignment="1">
      <alignment shrinkToFit="1"/>
    </xf>
    <xf numFmtId="38" fontId="321" fillId="0" borderId="0" xfId="0" applyNumberFormat="1" applyFont="1"/>
    <xf numFmtId="0" fontId="322" fillId="0" borderId="77" xfId="0" applyFont="1" applyBorder="1"/>
    <xf numFmtId="0" fontId="322" fillId="0" borderId="6" xfId="0" applyFont="1" applyBorder="1" applyAlignment="1">
      <alignment horizontal="left" wrapText="1"/>
    </xf>
    <xf numFmtId="0" fontId="322" fillId="0" borderId="6" xfId="0" applyFont="1" applyBorder="1" applyAlignment="1">
      <alignment wrapText="1"/>
    </xf>
    <xf numFmtId="0" fontId="322" fillId="0" borderId="92" xfId="0" applyFont="1" applyBorder="1" applyAlignment="1">
      <alignment wrapText="1"/>
    </xf>
    <xf numFmtId="366" fontId="321" fillId="0" borderId="0" xfId="0" applyNumberFormat="1" applyFont="1"/>
    <xf numFmtId="0" fontId="17" fillId="0" borderId="81" xfId="3217" applyBorder="1">
      <alignment vertical="center"/>
    </xf>
    <xf numFmtId="0" fontId="17" fillId="0" borderId="0" xfId="3217">
      <alignment vertical="center"/>
    </xf>
    <xf numFmtId="0" fontId="17" fillId="124" borderId="81" xfId="3217" applyFill="1" applyBorder="1">
      <alignment vertical="center"/>
    </xf>
    <xf numFmtId="0" fontId="17" fillId="124" borderId="0" xfId="3217" applyFill="1">
      <alignment vertical="center"/>
    </xf>
    <xf numFmtId="0" fontId="17" fillId="125" borderId="81" xfId="3217" applyFill="1" applyBorder="1">
      <alignment vertical="center"/>
    </xf>
    <xf numFmtId="0" fontId="17" fillId="125" borderId="0" xfId="3217" applyFill="1">
      <alignment vertical="center"/>
    </xf>
    <xf numFmtId="0" fontId="17" fillId="126" borderId="81" xfId="3217" applyFill="1" applyBorder="1">
      <alignment vertical="center"/>
    </xf>
    <xf numFmtId="0" fontId="17" fillId="126" borderId="0" xfId="3217" applyFill="1">
      <alignment vertical="center"/>
    </xf>
    <xf numFmtId="0" fontId="17" fillId="0" borderId="93" xfId="3217" applyBorder="1" applyAlignment="1">
      <alignment vertical="center" shrinkToFit="1"/>
    </xf>
    <xf numFmtId="0" fontId="17" fillId="0" borderId="93" xfId="3217" applyBorder="1">
      <alignment vertical="center"/>
    </xf>
    <xf numFmtId="0" fontId="17" fillId="128" borderId="81" xfId="3217" applyFill="1" applyBorder="1">
      <alignment vertical="center"/>
    </xf>
    <xf numFmtId="0" fontId="17" fillId="128" borderId="0" xfId="3217" applyFill="1">
      <alignment vertical="center"/>
    </xf>
    <xf numFmtId="0" fontId="272" fillId="0" borderId="0" xfId="3217" applyFont="1">
      <alignment vertical="center"/>
    </xf>
    <xf numFmtId="0" fontId="17" fillId="0" borderId="0" xfId="3217" applyAlignment="1">
      <alignment vertical="center" wrapText="1"/>
    </xf>
    <xf numFmtId="367" fontId="17" fillId="0" borderId="0" xfId="3217" applyNumberFormat="1" applyAlignment="1">
      <alignment horizontal="center" vertical="center"/>
    </xf>
    <xf numFmtId="367" fontId="17" fillId="0" borderId="0" xfId="3217" applyNumberFormat="1" applyAlignment="1">
      <alignment horizontal="left" vertical="center" wrapText="1"/>
    </xf>
    <xf numFmtId="0" fontId="17" fillId="0" borderId="0" xfId="3217" applyAlignment="1">
      <alignment horizontal="right" vertical="center"/>
    </xf>
    <xf numFmtId="369" fontId="17" fillId="0" borderId="0" xfId="3217" applyNumberFormat="1">
      <alignment vertical="center"/>
    </xf>
    <xf numFmtId="38" fontId="17" fillId="0" borderId="0" xfId="3217" applyNumberFormat="1">
      <alignment vertical="center"/>
    </xf>
    <xf numFmtId="0" fontId="17" fillId="0" borderId="0" xfId="3217" applyAlignment="1">
      <alignment horizontal="left" vertical="center" wrapText="1"/>
    </xf>
    <xf numFmtId="0" fontId="17" fillId="0" borderId="0" xfId="3217" applyAlignment="1">
      <alignment horizontal="left" vertical="center"/>
    </xf>
    <xf numFmtId="0" fontId="17" fillId="0" borderId="0" xfId="3217" applyAlignment="1">
      <alignment horizontal="left" vertical="center" shrinkToFit="1"/>
    </xf>
    <xf numFmtId="38" fontId="0" fillId="0" borderId="0" xfId="3155" applyFont="1" applyBorder="1">
      <alignment vertical="center"/>
    </xf>
    <xf numFmtId="0" fontId="17" fillId="0" borderId="0" xfId="3217" applyAlignment="1">
      <alignment horizontal="center" vertical="center"/>
    </xf>
    <xf numFmtId="370" fontId="0" fillId="0" borderId="0" xfId="3155" applyNumberFormat="1" applyFont="1" applyBorder="1" applyAlignment="1">
      <alignment horizontal="right" vertical="center"/>
    </xf>
    <xf numFmtId="369" fontId="0" fillId="0" borderId="0" xfId="3155" applyNumberFormat="1" applyFont="1" applyBorder="1">
      <alignment vertical="center"/>
    </xf>
    <xf numFmtId="38" fontId="0" fillId="0" borderId="0" xfId="3155" applyFont="1" applyBorder="1" applyAlignment="1">
      <alignment horizontal="right" vertical="center"/>
    </xf>
    <xf numFmtId="38" fontId="322" fillId="0" borderId="0" xfId="4740" applyFont="1" applyBorder="1" applyAlignment="1"/>
    <xf numFmtId="38" fontId="321" fillId="0" borderId="0" xfId="4734" applyFont="1" applyAlignment="1"/>
    <xf numFmtId="0" fontId="321" fillId="0" borderId="105" xfId="0" applyFont="1" applyBorder="1"/>
    <xf numFmtId="38" fontId="335" fillId="0" borderId="0" xfId="3155" applyFont="1" applyFill="1" applyBorder="1">
      <alignment vertical="center"/>
    </xf>
    <xf numFmtId="38" fontId="336" fillId="129" borderId="0" xfId="3155" applyFont="1" applyFill="1" applyBorder="1">
      <alignment vertical="center"/>
    </xf>
    <xf numFmtId="38" fontId="337" fillId="129" borderId="0" xfId="3155" applyFont="1" applyFill="1" applyBorder="1" applyAlignment="1">
      <alignment vertical="center"/>
    </xf>
    <xf numFmtId="38" fontId="11" fillId="129" borderId="0" xfId="3155" applyFont="1" applyFill="1" applyBorder="1">
      <alignment vertical="center"/>
    </xf>
    <xf numFmtId="38" fontId="335" fillId="129" borderId="0" xfId="3155" applyFont="1" applyFill="1" applyBorder="1">
      <alignment vertical="center"/>
    </xf>
    <xf numFmtId="38" fontId="11" fillId="129" borderId="0" xfId="3155" applyFont="1" applyFill="1" applyBorder="1" applyAlignment="1">
      <alignment horizontal="right" vertical="center"/>
    </xf>
    <xf numFmtId="38" fontId="335" fillId="129" borderId="0" xfId="3155" applyFont="1" applyFill="1" applyBorder="1" applyAlignment="1">
      <alignment horizontal="right"/>
    </xf>
    <xf numFmtId="38" fontId="17" fillId="0" borderId="0" xfId="3155" applyFont="1" applyFill="1" applyBorder="1">
      <alignment vertical="center"/>
    </xf>
    <xf numFmtId="38" fontId="336" fillId="0" borderId="0" xfId="3155" applyFont="1" applyFill="1" applyBorder="1">
      <alignment vertical="center"/>
    </xf>
    <xf numFmtId="38" fontId="337" fillId="0" borderId="0" xfId="3155" applyFont="1" applyFill="1" applyBorder="1" applyAlignment="1">
      <alignment vertical="center"/>
    </xf>
    <xf numFmtId="38" fontId="11" fillId="0" borderId="0" xfId="3155" applyFont="1" applyFill="1" applyBorder="1">
      <alignment vertical="center"/>
    </xf>
    <xf numFmtId="38" fontId="11" fillId="0" borderId="0" xfId="3155" applyFont="1" applyFill="1" applyBorder="1" applyAlignment="1">
      <alignment horizontal="right" vertical="center"/>
    </xf>
    <xf numFmtId="38" fontId="335" fillId="0" borderId="0" xfId="3155" applyFont="1" applyFill="1" applyBorder="1" applyAlignment="1">
      <alignment horizontal="right"/>
    </xf>
    <xf numFmtId="38" fontId="338" fillId="0" borderId="0" xfId="3155" applyFont="1" applyBorder="1">
      <alignment vertical="center"/>
    </xf>
    <xf numFmtId="38" fontId="325" fillId="0" borderId="0" xfId="3155" applyFont="1" applyFill="1" applyBorder="1">
      <alignment vertical="center"/>
    </xf>
    <xf numFmtId="38" fontId="339" fillId="0" borderId="0" xfId="3155" applyFont="1" applyFill="1" applyBorder="1">
      <alignment vertical="center"/>
    </xf>
    <xf numFmtId="38" fontId="17" fillId="0" borderId="0" xfId="3155" applyFont="1" applyBorder="1">
      <alignment vertical="center"/>
    </xf>
    <xf numFmtId="38" fontId="340" fillId="0" borderId="0" xfId="3155" applyFont="1" applyBorder="1" applyAlignment="1">
      <alignment vertical="center"/>
    </xf>
    <xf numFmtId="38" fontId="325" fillId="0" borderId="0" xfId="3155" applyFont="1" applyBorder="1">
      <alignment vertical="center"/>
    </xf>
    <xf numFmtId="38" fontId="17" fillId="0" borderId="0" xfId="3155" applyFont="1" applyBorder="1" applyAlignment="1">
      <alignment horizontal="right" vertical="center"/>
    </xf>
    <xf numFmtId="0" fontId="323" fillId="0" borderId="0" xfId="4744" applyFont="1" applyAlignment="1">
      <alignment horizontal="center" vertical="center"/>
    </xf>
    <xf numFmtId="0" fontId="341" fillId="129" borderId="115" xfId="3217" applyFont="1" applyFill="1" applyBorder="1" applyAlignment="1">
      <alignment horizontal="center" vertical="center"/>
    </xf>
    <xf numFmtId="0" fontId="341" fillId="129" borderId="116" xfId="3217" applyFont="1" applyFill="1" applyBorder="1" applyAlignment="1">
      <alignment horizontal="center" vertical="center"/>
    </xf>
    <xf numFmtId="0" fontId="341" fillId="129" borderId="117" xfId="3217" applyFont="1" applyFill="1" applyBorder="1" applyAlignment="1">
      <alignment horizontal="center" vertical="center"/>
    </xf>
    <xf numFmtId="0" fontId="341" fillId="129" borderId="118" xfId="4745" applyFont="1" applyFill="1" applyBorder="1" applyAlignment="1">
      <alignment horizontal="center" vertical="center"/>
    </xf>
    <xf numFmtId="0" fontId="323" fillId="0" borderId="0" xfId="3217" applyFont="1" applyAlignment="1">
      <alignment horizontal="center" vertical="center"/>
    </xf>
    <xf numFmtId="0" fontId="323" fillId="0" borderId="122" xfId="3217" applyFont="1" applyBorder="1">
      <alignment vertical="center"/>
    </xf>
    <xf numFmtId="371" fontId="323" fillId="0" borderId="123" xfId="3155" applyNumberFormat="1" applyFont="1" applyFill="1" applyBorder="1">
      <alignment vertical="center"/>
    </xf>
    <xf numFmtId="371" fontId="323" fillId="0" borderId="124" xfId="3155" applyNumberFormat="1" applyFont="1" applyFill="1" applyBorder="1">
      <alignment vertical="center"/>
    </xf>
    <xf numFmtId="371" fontId="323" fillId="0" borderId="125" xfId="3155" applyNumberFormat="1" applyFont="1" applyFill="1" applyBorder="1">
      <alignment vertical="center"/>
    </xf>
    <xf numFmtId="371" fontId="323" fillId="0" borderId="122" xfId="3155" applyNumberFormat="1" applyFont="1" applyFill="1" applyBorder="1">
      <alignment vertical="center"/>
    </xf>
    <xf numFmtId="371" fontId="323" fillId="0" borderId="126" xfId="3155" applyNumberFormat="1" applyFont="1" applyFill="1" applyBorder="1">
      <alignment vertical="center"/>
    </xf>
    <xf numFmtId="38" fontId="323" fillId="0" borderId="0" xfId="3155" applyFont="1" applyFill="1" applyBorder="1">
      <alignment vertical="center"/>
    </xf>
    <xf numFmtId="0" fontId="323" fillId="130" borderId="130" xfId="3217" applyFont="1" applyFill="1" applyBorder="1">
      <alignment vertical="center"/>
    </xf>
    <xf numFmtId="371" fontId="323" fillId="130" borderId="131" xfId="3155" applyNumberFormat="1" applyFont="1" applyFill="1" applyBorder="1">
      <alignment vertical="center"/>
    </xf>
    <xf numFmtId="371" fontId="323" fillId="4" borderId="132" xfId="3155" applyNumberFormat="1" applyFont="1" applyFill="1" applyBorder="1">
      <alignment vertical="center"/>
    </xf>
    <xf numFmtId="371" fontId="323" fillId="130" borderId="133" xfId="3155" applyNumberFormat="1" applyFont="1" applyFill="1" applyBorder="1" applyAlignment="1">
      <alignment horizontal="right" vertical="center"/>
    </xf>
    <xf numFmtId="371" fontId="323" fillId="4" borderId="134" xfId="3155" applyNumberFormat="1" applyFont="1" applyFill="1" applyBorder="1">
      <alignment vertical="center"/>
    </xf>
    <xf numFmtId="371" fontId="323" fillId="130" borderId="130" xfId="3155" applyNumberFormat="1" applyFont="1" applyFill="1" applyBorder="1" applyAlignment="1">
      <alignment horizontal="right" vertical="center"/>
    </xf>
    <xf numFmtId="371" fontId="323" fillId="130" borderId="135" xfId="3155" applyNumberFormat="1" applyFont="1" applyFill="1" applyBorder="1">
      <alignment vertical="center"/>
    </xf>
    <xf numFmtId="0" fontId="323" fillId="0" borderId="139" xfId="3217" applyFont="1" applyBorder="1">
      <alignment vertical="center"/>
    </xf>
    <xf numFmtId="371" fontId="323" fillId="0" borderId="140" xfId="3155" applyNumberFormat="1" applyFont="1" applyFill="1" applyBorder="1">
      <alignment vertical="center"/>
    </xf>
    <xf numFmtId="371" fontId="323" fillId="6" borderId="141" xfId="3155" applyNumberFormat="1" applyFont="1" applyFill="1" applyBorder="1">
      <alignment vertical="center"/>
    </xf>
    <xf numFmtId="371" fontId="323" fillId="6" borderId="139" xfId="3155" applyNumberFormat="1" applyFont="1" applyFill="1" applyBorder="1">
      <alignment vertical="center"/>
    </xf>
    <xf numFmtId="371" fontId="323" fillId="0" borderId="142" xfId="3155" applyNumberFormat="1" applyFont="1" applyFill="1" applyBorder="1">
      <alignment vertical="center"/>
    </xf>
    <xf numFmtId="0" fontId="323" fillId="0" borderId="143" xfId="3217" applyFont="1" applyBorder="1">
      <alignment vertical="center"/>
    </xf>
    <xf numFmtId="371" fontId="323" fillId="0" borderId="144" xfId="3155" applyNumberFormat="1" applyFont="1" applyFill="1" applyBorder="1">
      <alignment vertical="center"/>
    </xf>
    <xf numFmtId="371" fontId="323" fillId="0" borderId="132" xfId="3155" applyNumberFormat="1" applyFont="1" applyFill="1" applyBorder="1">
      <alignment vertical="center"/>
    </xf>
    <xf numFmtId="371" fontId="323" fillId="0" borderId="134" xfId="3155" applyNumberFormat="1" applyFont="1" applyFill="1" applyBorder="1">
      <alignment vertical="center"/>
    </xf>
    <xf numFmtId="371" fontId="323" fillId="0" borderId="145" xfId="3155" applyNumberFormat="1" applyFont="1" applyFill="1" applyBorder="1">
      <alignment vertical="center"/>
    </xf>
    <xf numFmtId="371" fontId="323" fillId="0" borderId="146" xfId="3155" applyNumberFormat="1" applyFont="1" applyFill="1" applyBorder="1">
      <alignment vertical="center"/>
    </xf>
    <xf numFmtId="0" fontId="323" fillId="130" borderId="147" xfId="3217" applyFont="1" applyFill="1" applyBorder="1">
      <alignment vertical="center"/>
    </xf>
    <xf numFmtId="0" fontId="323" fillId="0" borderId="147" xfId="3217" applyFont="1" applyBorder="1">
      <alignment vertical="center"/>
    </xf>
    <xf numFmtId="371" fontId="323" fillId="0" borderId="131" xfId="3155" applyNumberFormat="1" applyFont="1" applyFill="1" applyBorder="1">
      <alignment vertical="center"/>
    </xf>
    <xf numFmtId="371" fontId="323" fillId="6" borderId="133" xfId="3155" applyNumberFormat="1" applyFont="1" applyFill="1" applyBorder="1">
      <alignment vertical="center"/>
    </xf>
    <xf numFmtId="371" fontId="323" fillId="6" borderId="130" xfId="3155" applyNumberFormat="1" applyFont="1" applyFill="1" applyBorder="1">
      <alignment vertical="center"/>
    </xf>
    <xf numFmtId="371" fontId="323" fillId="0" borderId="135" xfId="3155" applyNumberFormat="1" applyFont="1" applyFill="1" applyBorder="1">
      <alignment vertical="center"/>
    </xf>
    <xf numFmtId="0" fontId="323" fillId="0" borderId="150" xfId="3217" applyFont="1" applyBorder="1">
      <alignment vertical="center"/>
    </xf>
    <xf numFmtId="0" fontId="323" fillId="130" borderId="153" xfId="3217" applyFont="1" applyFill="1" applyBorder="1">
      <alignment vertical="center"/>
    </xf>
    <xf numFmtId="0" fontId="323" fillId="0" borderId="156" xfId="3217" applyFont="1" applyBorder="1">
      <alignment vertical="center"/>
    </xf>
    <xf numFmtId="371" fontId="323" fillId="0" borderId="141" xfId="3155" applyNumberFormat="1" applyFont="1" applyFill="1" applyBorder="1">
      <alignment vertical="center"/>
    </xf>
    <xf numFmtId="0" fontId="323" fillId="0" borderId="157" xfId="3217" applyFont="1" applyBorder="1">
      <alignment vertical="center"/>
    </xf>
    <xf numFmtId="371" fontId="323" fillId="4" borderId="145" xfId="3155" applyNumberFormat="1" applyFont="1" applyFill="1" applyBorder="1">
      <alignment vertical="center"/>
    </xf>
    <xf numFmtId="0" fontId="323" fillId="0" borderId="158" xfId="3217" applyFont="1" applyBorder="1">
      <alignment vertical="center"/>
    </xf>
    <xf numFmtId="371" fontId="323" fillId="6" borderId="159" xfId="3155" applyNumberFormat="1" applyFont="1" applyFill="1" applyBorder="1">
      <alignment vertical="center"/>
    </xf>
    <xf numFmtId="0" fontId="324" fillId="0" borderId="150" xfId="3217" applyFont="1" applyBorder="1">
      <alignment vertical="center"/>
    </xf>
    <xf numFmtId="371" fontId="324" fillId="0" borderId="123" xfId="3155" applyNumberFormat="1" applyFont="1" applyFill="1" applyBorder="1">
      <alignment vertical="center"/>
    </xf>
    <xf numFmtId="371" fontId="324" fillId="0" borderId="160" xfId="3155" applyNumberFormat="1" applyFont="1" applyFill="1" applyBorder="1">
      <alignment vertical="center"/>
    </xf>
    <xf numFmtId="371" fontId="324" fillId="0" borderId="125" xfId="3155" applyNumberFormat="1" applyFont="1" applyFill="1" applyBorder="1">
      <alignment vertical="center"/>
    </xf>
    <xf numFmtId="371" fontId="324" fillId="0" borderId="126" xfId="3155" applyNumberFormat="1" applyFont="1" applyFill="1" applyBorder="1">
      <alignment vertical="center"/>
    </xf>
    <xf numFmtId="0" fontId="324" fillId="0" borderId="147" xfId="3217" applyFont="1" applyBorder="1">
      <alignment vertical="center"/>
    </xf>
    <xf numFmtId="371" fontId="324" fillId="0" borderId="131" xfId="3155" applyNumberFormat="1" applyFont="1" applyFill="1" applyBorder="1">
      <alignment vertical="center"/>
    </xf>
    <xf numFmtId="371" fontId="324" fillId="0" borderId="161" xfId="3155" applyNumberFormat="1" applyFont="1" applyFill="1" applyBorder="1">
      <alignment vertical="center"/>
    </xf>
    <xf numFmtId="371" fontId="324" fillId="0" borderId="133" xfId="3155" applyNumberFormat="1" applyFont="1" applyFill="1" applyBorder="1" applyAlignment="1">
      <alignment horizontal="right" vertical="center"/>
    </xf>
    <xf numFmtId="371" fontId="324" fillId="0" borderId="130" xfId="3155" applyNumberFormat="1" applyFont="1" applyFill="1" applyBorder="1" applyAlignment="1">
      <alignment horizontal="right" vertical="center"/>
    </xf>
    <xf numFmtId="371" fontId="324" fillId="0" borderId="162" xfId="3155" applyNumberFormat="1" applyFont="1" applyFill="1" applyBorder="1" applyAlignment="1">
      <alignment horizontal="right" vertical="center"/>
    </xf>
    <xf numFmtId="0" fontId="342" fillId="0" borderId="147" xfId="3217" applyFont="1" applyBorder="1">
      <alignment vertical="center"/>
    </xf>
    <xf numFmtId="371" fontId="342" fillId="0" borderId="131" xfId="3155" applyNumberFormat="1" applyFont="1" applyFill="1" applyBorder="1">
      <alignment vertical="center"/>
    </xf>
    <xf numFmtId="371" fontId="342" fillId="0" borderId="133" xfId="3155" applyNumberFormat="1" applyFont="1" applyFill="1" applyBorder="1">
      <alignment vertical="center"/>
    </xf>
    <xf numFmtId="371" fontId="342" fillId="0" borderId="165" xfId="3155" applyNumberFormat="1" applyFont="1" applyFill="1" applyBorder="1">
      <alignment vertical="center"/>
    </xf>
    <xf numFmtId="371" fontId="342" fillId="0" borderId="135" xfId="3155" applyNumberFormat="1" applyFont="1" applyFill="1" applyBorder="1">
      <alignment vertical="center"/>
    </xf>
    <xf numFmtId="0" fontId="323" fillId="0" borderId="169" xfId="3217" applyFont="1" applyBorder="1">
      <alignment vertical="center"/>
    </xf>
    <xf numFmtId="371" fontId="323" fillId="0" borderId="170" xfId="3155" applyNumberFormat="1" applyFont="1" applyFill="1" applyBorder="1">
      <alignment vertical="center"/>
    </xf>
    <xf numFmtId="371" fontId="323" fillId="0" borderId="171" xfId="3155" applyNumberFormat="1" applyFont="1" applyFill="1" applyBorder="1">
      <alignment vertical="center"/>
    </xf>
    <xf numFmtId="371" fontId="323" fillId="0" borderId="172" xfId="3155" applyNumberFormat="1" applyFont="1" applyFill="1" applyBorder="1">
      <alignment vertical="center"/>
    </xf>
    <xf numFmtId="371" fontId="323" fillId="0" borderId="169" xfId="3155" applyNumberFormat="1" applyFont="1" applyFill="1" applyBorder="1">
      <alignment vertical="center"/>
    </xf>
    <xf numFmtId="371" fontId="323" fillId="0" borderId="173" xfId="3155" applyNumberFormat="1" applyFont="1" applyFill="1" applyBorder="1">
      <alignment vertical="center"/>
    </xf>
    <xf numFmtId="0" fontId="323" fillId="4" borderId="174" xfId="3217" applyFont="1" applyFill="1" applyBorder="1">
      <alignment vertical="center"/>
    </xf>
    <xf numFmtId="371" fontId="323" fillId="4" borderId="175" xfId="3155" applyNumberFormat="1" applyFont="1" applyFill="1" applyBorder="1">
      <alignment vertical="center"/>
    </xf>
    <xf numFmtId="371" fontId="323" fillId="4" borderId="162" xfId="3155" applyNumberFormat="1" applyFont="1" applyFill="1" applyBorder="1">
      <alignment vertical="center"/>
    </xf>
    <xf numFmtId="371" fontId="323" fillId="0" borderId="178" xfId="3155" applyNumberFormat="1" applyFont="1" applyFill="1" applyBorder="1">
      <alignment vertical="center"/>
    </xf>
    <xf numFmtId="371" fontId="323" fillId="4" borderId="179" xfId="3155" applyNumberFormat="1" applyFont="1" applyFill="1" applyBorder="1">
      <alignment vertical="center"/>
    </xf>
    <xf numFmtId="0" fontId="323" fillId="0" borderId="182" xfId="3217" applyFont="1" applyBorder="1">
      <alignment vertical="center"/>
    </xf>
    <xf numFmtId="371" fontId="323" fillId="6" borderId="165" xfId="3155" applyNumberFormat="1" applyFont="1" applyFill="1" applyBorder="1">
      <alignment vertical="center"/>
    </xf>
    <xf numFmtId="0" fontId="324" fillId="0" borderId="153" xfId="3217" applyFont="1" applyBorder="1">
      <alignment vertical="center"/>
    </xf>
    <xf numFmtId="371" fontId="324" fillId="0" borderId="132" xfId="3155" applyNumberFormat="1" applyFont="1" applyFill="1" applyBorder="1">
      <alignment vertical="center"/>
    </xf>
    <xf numFmtId="371" fontId="324" fillId="0" borderId="135" xfId="3155" applyNumberFormat="1" applyFont="1" applyFill="1" applyBorder="1">
      <alignment vertical="center"/>
    </xf>
    <xf numFmtId="0" fontId="342" fillId="0" borderId="186" xfId="3217" applyFont="1" applyBorder="1">
      <alignment vertical="center"/>
    </xf>
    <xf numFmtId="371" fontId="342" fillId="0" borderId="187" xfId="3155" applyNumberFormat="1" applyFont="1" applyFill="1" applyBorder="1">
      <alignment vertical="center"/>
    </xf>
    <xf numFmtId="371" fontId="342" fillId="0" borderId="188" xfId="3155" applyNumberFormat="1" applyFont="1" applyFill="1" applyBorder="1">
      <alignment vertical="center"/>
    </xf>
    <xf numFmtId="371" fontId="342" fillId="0" borderId="189" xfId="3155" applyNumberFormat="1" applyFont="1" applyFill="1" applyBorder="1">
      <alignment vertical="center"/>
    </xf>
    <xf numFmtId="371" fontId="342" fillId="0" borderId="190" xfId="3155" applyNumberFormat="1" applyFont="1" applyFill="1" applyBorder="1">
      <alignment vertical="center"/>
    </xf>
    <xf numFmtId="49" fontId="323" fillId="0" borderId="0" xfId="3217" applyNumberFormat="1" applyFont="1" applyAlignment="1">
      <alignment horizontal="center" vertical="center"/>
    </xf>
    <xf numFmtId="371" fontId="324" fillId="0" borderId="124" xfId="3155" applyNumberFormat="1" applyFont="1" applyFill="1" applyBorder="1">
      <alignment vertical="center"/>
    </xf>
    <xf numFmtId="371" fontId="324" fillId="0" borderId="134" xfId="3155" applyNumberFormat="1" applyFont="1" applyFill="1" applyBorder="1">
      <alignment vertical="center"/>
    </xf>
    <xf numFmtId="371" fontId="324" fillId="0" borderId="145" xfId="3155" applyNumberFormat="1" applyFont="1" applyFill="1" applyBorder="1">
      <alignment vertical="center"/>
    </xf>
    <xf numFmtId="371" fontId="342" fillId="0" borderId="130" xfId="3155" applyNumberFormat="1" applyFont="1" applyFill="1" applyBorder="1">
      <alignment vertical="center"/>
    </xf>
    <xf numFmtId="0" fontId="323" fillId="0" borderId="130" xfId="3217" applyFont="1" applyBorder="1">
      <alignment vertical="center"/>
    </xf>
    <xf numFmtId="0" fontId="342" fillId="0" borderId="191" xfId="3217" applyFont="1" applyBorder="1">
      <alignment vertical="center"/>
    </xf>
    <xf numFmtId="0" fontId="324" fillId="0" borderId="157" xfId="3217" applyFont="1" applyBorder="1">
      <alignment vertical="center"/>
    </xf>
    <xf numFmtId="0" fontId="323" fillId="0" borderId="194" xfId="3217" applyFont="1" applyBorder="1">
      <alignment vertical="center"/>
    </xf>
    <xf numFmtId="0" fontId="324" fillId="0" borderId="122" xfId="3217" applyFont="1" applyBorder="1">
      <alignment vertical="center"/>
    </xf>
    <xf numFmtId="371" fontId="324" fillId="0" borderId="122" xfId="3155" applyNumberFormat="1" applyFont="1" applyFill="1" applyBorder="1">
      <alignment vertical="center"/>
    </xf>
    <xf numFmtId="0" fontId="324" fillId="0" borderId="130" xfId="3217" applyFont="1" applyBorder="1">
      <alignment vertical="center"/>
    </xf>
    <xf numFmtId="0" fontId="342" fillId="0" borderId="198" xfId="3217" applyFont="1" applyBorder="1">
      <alignment vertical="center"/>
    </xf>
    <xf numFmtId="371" fontId="342" fillId="0" borderId="198" xfId="3155" applyNumberFormat="1" applyFont="1" applyFill="1" applyBorder="1">
      <alignment vertical="center"/>
    </xf>
    <xf numFmtId="0" fontId="324" fillId="0" borderId="0" xfId="3217" applyFont="1" applyAlignment="1">
      <alignment horizontal="center" vertical="center"/>
    </xf>
    <xf numFmtId="0" fontId="323" fillId="0" borderId="136" xfId="3217" applyFont="1" applyBorder="1" applyAlignment="1">
      <alignment horizontal="center" vertical="center"/>
    </xf>
    <xf numFmtId="371" fontId="324" fillId="0" borderId="200" xfId="3155" applyNumberFormat="1" applyFont="1" applyFill="1" applyBorder="1">
      <alignment vertical="center"/>
    </xf>
    <xf numFmtId="371" fontId="324" fillId="0" borderId="138" xfId="3155" applyNumberFormat="1" applyFont="1" applyFill="1" applyBorder="1">
      <alignment vertical="center"/>
    </xf>
    <xf numFmtId="371" fontId="324" fillId="0" borderId="201" xfId="3155" applyNumberFormat="1" applyFont="1" applyFill="1" applyBorder="1">
      <alignment vertical="center"/>
    </xf>
    <xf numFmtId="371" fontId="324" fillId="132" borderId="202" xfId="3155" applyNumberFormat="1" applyFont="1" applyFill="1" applyBorder="1" applyAlignment="1">
      <alignment horizontal="center" vertical="center"/>
    </xf>
    <xf numFmtId="0" fontId="323" fillId="0" borderId="203" xfId="3217" applyFont="1" applyBorder="1" applyAlignment="1">
      <alignment horizontal="center" vertical="center"/>
    </xf>
    <xf numFmtId="371" fontId="324" fillId="0" borderId="206" xfId="3155" applyNumberFormat="1" applyFont="1" applyFill="1" applyBorder="1">
      <alignment vertical="center"/>
    </xf>
    <xf numFmtId="371" fontId="324" fillId="0" borderId="207" xfId="3155" applyNumberFormat="1" applyFont="1" applyFill="1" applyBorder="1">
      <alignment vertical="center"/>
    </xf>
    <xf numFmtId="371" fontId="324" fillId="0" borderId="208" xfId="3155" applyNumberFormat="1" applyFont="1" applyFill="1" applyBorder="1">
      <alignment vertical="center"/>
    </xf>
    <xf numFmtId="371" fontId="324" fillId="132" borderId="209" xfId="3217" applyNumberFormat="1" applyFont="1" applyFill="1" applyBorder="1" applyAlignment="1">
      <alignment horizontal="right" vertical="center"/>
    </xf>
    <xf numFmtId="0" fontId="324" fillId="0" borderId="204" xfId="3217" applyFont="1" applyBorder="1" applyAlignment="1">
      <alignment horizontal="right" vertical="center" indent="1"/>
    </xf>
    <xf numFmtId="0" fontId="324" fillId="0" borderId="205" xfId="3217" applyFont="1" applyBorder="1" applyAlignment="1">
      <alignment horizontal="right" vertical="center" indent="1"/>
    </xf>
    <xf numFmtId="371" fontId="324" fillId="0" borderId="210" xfId="3155" applyNumberFormat="1" applyFont="1" applyFill="1" applyBorder="1">
      <alignment vertical="center"/>
    </xf>
    <xf numFmtId="371" fontId="324" fillId="0" borderId="211" xfId="3155" applyNumberFormat="1" applyFont="1" applyFill="1" applyBorder="1">
      <alignment vertical="center"/>
    </xf>
    <xf numFmtId="38" fontId="343" fillId="0" borderId="209" xfId="3155" applyFont="1" applyFill="1" applyBorder="1" applyAlignment="1">
      <alignment horizontal="center" vertical="center"/>
    </xf>
    <xf numFmtId="38" fontId="323" fillId="0" borderId="212" xfId="3155" applyFont="1" applyFill="1" applyBorder="1" applyAlignment="1">
      <alignment horizontal="center" vertical="center"/>
    </xf>
    <xf numFmtId="371" fontId="324" fillId="34" borderId="215" xfId="3217" applyNumberFormat="1" applyFont="1" applyFill="1" applyBorder="1" applyAlignment="1">
      <alignment horizontal="right" vertical="center"/>
    </xf>
    <xf numFmtId="371" fontId="324" fillId="34" borderId="216" xfId="3155" applyNumberFormat="1" applyFont="1" applyFill="1" applyBorder="1">
      <alignment vertical="center"/>
    </xf>
    <xf numFmtId="371" fontId="324" fillId="34" borderId="217" xfId="3155" applyNumberFormat="1" applyFont="1" applyFill="1" applyBorder="1">
      <alignment vertical="center"/>
    </xf>
    <xf numFmtId="371" fontId="324" fillId="34" borderId="218" xfId="3155" applyNumberFormat="1" applyFont="1" applyFill="1" applyBorder="1">
      <alignment vertical="center"/>
    </xf>
    <xf numFmtId="371" fontId="324" fillId="34" borderId="219" xfId="3217" applyNumberFormat="1" applyFont="1" applyFill="1" applyBorder="1" applyAlignment="1">
      <alignment horizontal="right" vertical="center"/>
    </xf>
    <xf numFmtId="38" fontId="323" fillId="0" borderId="0" xfId="3155" applyFont="1" applyBorder="1">
      <alignment vertical="center"/>
    </xf>
    <xf numFmtId="371" fontId="323" fillId="0" borderId="0" xfId="3155" applyNumberFormat="1" applyFont="1" applyBorder="1">
      <alignment vertical="center"/>
    </xf>
    <xf numFmtId="371" fontId="323" fillId="0" borderId="0" xfId="3155" applyNumberFormat="1" applyFont="1" applyFill="1" applyBorder="1">
      <alignment vertical="center"/>
    </xf>
    <xf numFmtId="371" fontId="323" fillId="0" borderId="0" xfId="3155" applyNumberFormat="1" applyFont="1" applyFill="1" applyBorder="1" applyAlignment="1">
      <alignment horizontal="center"/>
    </xf>
    <xf numFmtId="38" fontId="323" fillId="0" borderId="220" xfId="3155" applyFont="1" applyFill="1" applyBorder="1" applyAlignment="1">
      <alignment horizontal="center" vertical="center"/>
    </xf>
    <xf numFmtId="371" fontId="324" fillId="0" borderId="224" xfId="3155" applyNumberFormat="1" applyFont="1" applyFill="1" applyBorder="1">
      <alignment vertical="center"/>
    </xf>
    <xf numFmtId="371" fontId="324" fillId="0" borderId="225" xfId="3155" applyNumberFormat="1" applyFont="1" applyFill="1" applyBorder="1">
      <alignment vertical="center"/>
    </xf>
    <xf numFmtId="371" fontId="324" fillId="0" borderId="226" xfId="3155" applyNumberFormat="1" applyFont="1" applyFill="1" applyBorder="1">
      <alignment vertical="center"/>
    </xf>
    <xf numFmtId="371" fontId="324" fillId="0" borderId="223" xfId="3155" applyNumberFormat="1" applyFont="1" applyFill="1" applyBorder="1" applyAlignment="1">
      <alignment horizontal="right" vertical="center"/>
    </xf>
    <xf numFmtId="38" fontId="323" fillId="0" borderId="227" xfId="3155" applyFont="1" applyFill="1" applyBorder="1" applyAlignment="1">
      <alignment horizontal="center" vertical="center"/>
    </xf>
    <xf numFmtId="371" fontId="324" fillId="0" borderId="203" xfId="3155" applyNumberFormat="1" applyFont="1" applyFill="1" applyBorder="1">
      <alignment vertical="center"/>
    </xf>
    <xf numFmtId="371" fontId="324" fillId="0" borderId="229" xfId="3155" applyNumberFormat="1" applyFont="1" applyFill="1" applyBorder="1">
      <alignment vertical="center"/>
    </xf>
    <xf numFmtId="371" fontId="324" fillId="0" borderId="205" xfId="3155" applyNumberFormat="1" applyFont="1" applyFill="1" applyBorder="1" applyAlignment="1">
      <alignment horizontal="right" vertical="center"/>
    </xf>
    <xf numFmtId="371" fontId="324" fillId="34" borderId="203" xfId="3155" applyNumberFormat="1" applyFont="1" applyFill="1" applyBorder="1">
      <alignment vertical="center"/>
    </xf>
    <xf numFmtId="371" fontId="342" fillId="34" borderId="203" xfId="3155" applyNumberFormat="1" applyFont="1" applyFill="1" applyBorder="1">
      <alignment vertical="center"/>
    </xf>
    <xf numFmtId="371" fontId="342" fillId="34" borderId="210" xfId="3155" applyNumberFormat="1" applyFont="1" applyFill="1" applyBorder="1">
      <alignment vertical="center"/>
    </xf>
    <xf numFmtId="371" fontId="342" fillId="34" borderId="229" xfId="3155" applyNumberFormat="1" applyFont="1" applyFill="1" applyBorder="1">
      <alignment vertical="center"/>
    </xf>
    <xf numFmtId="371" fontId="324" fillId="34" borderId="205" xfId="3155" applyNumberFormat="1" applyFont="1" applyFill="1" applyBorder="1">
      <alignment vertical="center"/>
    </xf>
    <xf numFmtId="38" fontId="323" fillId="0" borderId="227" xfId="3155" applyFont="1" applyBorder="1" applyAlignment="1">
      <alignment horizontal="center" vertical="center"/>
    </xf>
    <xf numFmtId="38" fontId="323" fillId="0" borderId="230" xfId="3155" applyFont="1" applyBorder="1" applyAlignment="1">
      <alignment horizontal="center" vertical="center"/>
    </xf>
    <xf numFmtId="371" fontId="324" fillId="0" borderId="212" xfId="3155" applyNumberFormat="1" applyFont="1" applyFill="1" applyBorder="1">
      <alignment vertical="center"/>
    </xf>
    <xf numFmtId="371" fontId="324" fillId="0" borderId="217" xfId="3155" applyNumberFormat="1" applyFont="1" applyFill="1" applyBorder="1">
      <alignment vertical="center"/>
    </xf>
    <xf numFmtId="371" fontId="324" fillId="0" borderId="232" xfId="3155" applyNumberFormat="1" applyFont="1" applyFill="1" applyBorder="1">
      <alignment vertical="center"/>
    </xf>
    <xf numFmtId="371" fontId="324" fillId="0" borderId="233" xfId="3155" applyNumberFormat="1" applyFont="1" applyFill="1" applyBorder="1" applyAlignment="1">
      <alignment horizontal="right" vertical="center"/>
    </xf>
    <xf numFmtId="38" fontId="323" fillId="0" borderId="112" xfId="3155" applyFont="1" applyFill="1" applyBorder="1" applyAlignment="1">
      <alignment horizontal="center" vertical="center"/>
    </xf>
    <xf numFmtId="371" fontId="324" fillId="34" borderId="236" xfId="3155" applyNumberFormat="1" applyFont="1" applyFill="1" applyBorder="1">
      <alignment vertical="center"/>
    </xf>
    <xf numFmtId="371" fontId="324" fillId="34" borderId="237" xfId="3155" applyNumberFormat="1" applyFont="1" applyFill="1" applyBorder="1">
      <alignment vertical="center"/>
    </xf>
    <xf numFmtId="371" fontId="324" fillId="34" borderId="238" xfId="3155" applyNumberFormat="1" applyFont="1" applyFill="1" applyBorder="1">
      <alignment vertical="center"/>
    </xf>
    <xf numFmtId="371" fontId="324" fillId="115" borderId="235" xfId="3155" applyNumberFormat="1" applyFont="1" applyFill="1" applyBorder="1" applyAlignment="1">
      <alignment horizontal="right" vertical="center"/>
    </xf>
    <xf numFmtId="371" fontId="17" fillId="0" borderId="0" xfId="3217" applyNumberFormat="1">
      <alignment vertical="center"/>
    </xf>
    <xf numFmtId="364" fontId="321" fillId="0" borderId="108" xfId="0" applyNumberFormat="1" applyFont="1" applyBorder="1"/>
    <xf numFmtId="364" fontId="321" fillId="0" borderId="8" xfId="0" applyNumberFormat="1" applyFont="1" applyBorder="1"/>
    <xf numFmtId="364" fontId="321" fillId="0" borderId="6" xfId="0" applyNumberFormat="1" applyFont="1" applyBorder="1"/>
    <xf numFmtId="364" fontId="321" fillId="0" borderId="84" xfId="0" applyNumberFormat="1" applyFont="1" applyBorder="1"/>
    <xf numFmtId="364" fontId="321" fillId="0" borderId="85" xfId="0" applyNumberFormat="1" applyFont="1" applyBorder="1"/>
    <xf numFmtId="364" fontId="321" fillId="0" borderId="96" xfId="4734" applyNumberFormat="1" applyFont="1" applyBorder="1" applyAlignment="1"/>
    <xf numFmtId="364" fontId="321" fillId="0" borderId="86" xfId="0" applyNumberFormat="1" applyFont="1" applyBorder="1"/>
    <xf numFmtId="364" fontId="186" fillId="0" borderId="87" xfId="3227" applyNumberFormat="1" applyFont="1" applyBorder="1"/>
    <xf numFmtId="364" fontId="321" fillId="0" borderId="87" xfId="0" applyNumberFormat="1" applyFont="1" applyBorder="1"/>
    <xf numFmtId="364" fontId="321" fillId="0" borderId="94" xfId="4734" applyNumberFormat="1" applyFont="1" applyBorder="1" applyAlignment="1"/>
    <xf numFmtId="364" fontId="321" fillId="0" borderId="109" xfId="0" applyNumberFormat="1" applyFont="1" applyBorder="1"/>
    <xf numFmtId="364" fontId="186" fillId="0" borderId="110" xfId="3227" applyNumberFormat="1" applyFont="1" applyBorder="1"/>
    <xf numFmtId="364" fontId="321" fillId="0" borderId="110" xfId="0" applyNumberFormat="1" applyFont="1" applyBorder="1"/>
    <xf numFmtId="364" fontId="321" fillId="0" borderId="92" xfId="4734" applyNumberFormat="1" applyFont="1" applyBorder="1" applyAlignment="1"/>
    <xf numFmtId="364" fontId="321" fillId="0" borderId="88" xfId="0" applyNumberFormat="1" applyFont="1" applyBorder="1"/>
    <xf numFmtId="364" fontId="186" fillId="0" borderId="89" xfId="3227" applyNumberFormat="1" applyFont="1" applyBorder="1"/>
    <xf numFmtId="364" fontId="321" fillId="0" borderId="89" xfId="0" applyNumberFormat="1" applyFont="1" applyBorder="1"/>
    <xf numFmtId="364" fontId="321" fillId="0" borderId="106" xfId="4734" applyNumberFormat="1" applyFont="1" applyBorder="1" applyAlignment="1"/>
    <xf numFmtId="364" fontId="186" fillId="0" borderId="8" xfId="3227" applyNumberFormat="1" applyFont="1" applyBorder="1"/>
    <xf numFmtId="364" fontId="321" fillId="0" borderId="8" xfId="0" applyNumberFormat="1" applyFont="1" applyBorder="1" applyAlignment="1">
      <alignment horizontal="right"/>
    </xf>
    <xf numFmtId="364" fontId="321" fillId="0" borderId="6" xfId="4734" applyNumberFormat="1" applyFont="1" applyBorder="1" applyAlignment="1"/>
    <xf numFmtId="364" fontId="186" fillId="0" borderId="85" xfId="3227" applyNumberFormat="1" applyFont="1" applyBorder="1"/>
    <xf numFmtId="364" fontId="186" fillId="0" borderId="108" xfId="3227" applyNumberFormat="1" applyFont="1" applyBorder="1"/>
    <xf numFmtId="364" fontId="186" fillId="0" borderId="89" xfId="3227" applyNumberFormat="1" applyFont="1" applyBorder="1" applyAlignment="1">
      <alignment horizontal="right"/>
    </xf>
    <xf numFmtId="0" fontId="322" fillId="0" borderId="94" xfId="4739" applyFont="1" applyBorder="1"/>
    <xf numFmtId="0" fontId="322" fillId="0" borderId="92" xfId="4739" applyFont="1" applyBorder="1" applyAlignment="1">
      <alignment wrapText="1"/>
    </xf>
    <xf numFmtId="0" fontId="321" fillId="0" borderId="241" xfId="0" applyFont="1" applyBorder="1"/>
    <xf numFmtId="0" fontId="321" fillId="0" borderId="242" xfId="0" applyFont="1" applyBorder="1"/>
    <xf numFmtId="364" fontId="321" fillId="0" borderId="243" xfId="0" applyNumberFormat="1" applyFont="1" applyBorder="1"/>
    <xf numFmtId="364" fontId="321" fillId="0" borderId="240" xfId="0" applyNumberFormat="1" applyFont="1" applyBorder="1"/>
    <xf numFmtId="10" fontId="321" fillId="0" borderId="240" xfId="4743" applyNumberFormat="1" applyFont="1" applyBorder="1" applyAlignment="1"/>
    <xf numFmtId="364" fontId="322" fillId="0" borderId="0" xfId="4739" applyNumberFormat="1" applyFont="1"/>
    <xf numFmtId="9" fontId="322" fillId="0" borderId="0" xfId="4743" applyFont="1" applyAlignment="1"/>
    <xf numFmtId="0" fontId="36" fillId="118" borderId="240" xfId="3217" applyFont="1" applyFill="1" applyBorder="1" applyAlignment="1">
      <alignment vertical="center" wrapText="1"/>
    </xf>
    <xf numFmtId="0" fontId="17" fillId="118" borderId="239" xfId="3217" applyFill="1" applyBorder="1" applyAlignment="1">
      <alignment horizontal="center" vertical="center" wrapText="1"/>
    </xf>
    <xf numFmtId="0" fontId="17" fillId="0" borderId="239" xfId="3217" applyBorder="1" applyAlignment="1">
      <alignment horizontal="center" vertical="center"/>
    </xf>
    <xf numFmtId="0" fontId="323" fillId="120" borderId="239" xfId="3217" applyFont="1" applyFill="1" applyBorder="1" applyAlignment="1">
      <alignment horizontal="center" vertical="center" wrapText="1"/>
    </xf>
    <xf numFmtId="367" fontId="17" fillId="119" borderId="239" xfId="3217" applyNumberFormat="1" applyFill="1" applyBorder="1" applyAlignment="1">
      <alignment horizontal="center" vertical="center" wrapText="1"/>
    </xf>
    <xf numFmtId="3" fontId="17" fillId="121" borderId="239" xfId="3217" applyNumberFormat="1" applyFill="1" applyBorder="1" applyAlignment="1">
      <alignment horizontal="center" vertical="center" wrapText="1"/>
    </xf>
    <xf numFmtId="3" fontId="17" fillId="122" borderId="239" xfId="3217" applyNumberFormat="1" applyFill="1" applyBorder="1" applyAlignment="1">
      <alignment horizontal="center" vertical="center" wrapText="1"/>
    </xf>
    <xf numFmtId="369" fontId="17" fillId="123" borderId="239" xfId="3217" applyNumberFormat="1" applyFill="1" applyBorder="1" applyAlignment="1">
      <alignment horizontal="center" vertical="center" wrapText="1"/>
    </xf>
    <xf numFmtId="3" fontId="17" fillId="123" borderId="239" xfId="3217" applyNumberFormat="1" applyFill="1" applyBorder="1" applyAlignment="1">
      <alignment horizontal="center" vertical="center" wrapText="1"/>
    </xf>
    <xf numFmtId="368" fontId="17" fillId="0" borderId="240" xfId="3217" applyNumberFormat="1" applyBorder="1" applyAlignment="1">
      <alignment horizontal="center" vertical="center"/>
    </xf>
    <xf numFmtId="3" fontId="17" fillId="0" borderId="240" xfId="3217" applyNumberFormat="1" applyBorder="1" applyAlignment="1">
      <alignment horizontal="center" vertical="center"/>
    </xf>
    <xf numFmtId="0" fontId="17" fillId="0" borderId="239" xfId="3217" applyBorder="1" applyAlignment="1">
      <alignment horizontal="center" vertical="center" wrapText="1"/>
    </xf>
    <xf numFmtId="0" fontId="17" fillId="118" borderId="239" xfId="3217" applyFill="1" applyBorder="1" applyAlignment="1">
      <alignment horizontal="center" vertical="center"/>
    </xf>
    <xf numFmtId="0" fontId="17" fillId="118" borderId="240" xfId="3217" applyFill="1" applyBorder="1" applyAlignment="1">
      <alignment vertical="center" wrapText="1"/>
    </xf>
    <xf numFmtId="0" fontId="17" fillId="119" borderId="240" xfId="3217" applyFill="1" applyBorder="1" applyAlignment="1">
      <alignment horizontal="center" vertical="center" wrapText="1"/>
    </xf>
    <xf numFmtId="0" fontId="17" fillId="119" borderId="240" xfId="3217" applyFill="1" applyBorder="1" applyAlignment="1">
      <alignment horizontal="center" vertical="center"/>
    </xf>
    <xf numFmtId="0" fontId="17" fillId="118" borderId="244" xfId="3217" applyFill="1" applyBorder="1" applyAlignment="1">
      <alignment horizontal="center" vertical="top" wrapText="1"/>
    </xf>
    <xf numFmtId="0" fontId="17" fillId="0" borderId="244" xfId="3217" applyBorder="1" applyAlignment="1">
      <alignment horizontal="center" vertical="top"/>
    </xf>
    <xf numFmtId="0" fontId="323" fillId="120" borderId="244" xfId="3217" applyFont="1" applyFill="1" applyBorder="1" applyAlignment="1">
      <alignment horizontal="center" vertical="top" wrapText="1"/>
    </xf>
    <xf numFmtId="367" fontId="17" fillId="119" borderId="244" xfId="3217" applyNumberFormat="1" applyFill="1" applyBorder="1" applyAlignment="1">
      <alignment horizontal="center" vertical="top" wrapText="1"/>
    </xf>
    <xf numFmtId="3" fontId="17" fillId="121" borderId="244" xfId="3217" applyNumberFormat="1" applyFill="1" applyBorder="1" applyAlignment="1">
      <alignment horizontal="center" vertical="top" wrapText="1"/>
    </xf>
    <xf numFmtId="3" fontId="17" fillId="122" borderId="244" xfId="3217" applyNumberFormat="1" applyFill="1" applyBorder="1" applyAlignment="1">
      <alignment horizontal="center" vertical="top" wrapText="1"/>
    </xf>
    <xf numFmtId="370" fontId="17" fillId="119" borderId="240" xfId="3217" applyNumberFormat="1" applyFill="1" applyBorder="1" applyAlignment="1">
      <alignment horizontal="center" vertical="center" wrapText="1"/>
    </xf>
    <xf numFmtId="369" fontId="17" fillId="123" borderId="244" xfId="3217" applyNumberFormat="1" applyFill="1" applyBorder="1" applyAlignment="1">
      <alignment horizontal="center" vertical="top" wrapText="1"/>
    </xf>
    <xf numFmtId="3" fontId="17" fillId="123" borderId="244" xfId="3217" applyNumberFormat="1" applyFill="1" applyBorder="1" applyAlignment="1">
      <alignment horizontal="center" vertical="top" wrapText="1"/>
    </xf>
    <xf numFmtId="3" fontId="17" fillId="36" borderId="240" xfId="3217" applyNumberFormat="1" applyFill="1" applyBorder="1" applyAlignment="1">
      <alignment horizontal="center" vertical="center"/>
    </xf>
    <xf numFmtId="0" fontId="17" fillId="0" borderId="244" xfId="3217" applyBorder="1" applyAlignment="1">
      <alignment horizontal="center" vertical="top" wrapText="1"/>
    </xf>
    <xf numFmtId="3" fontId="17" fillId="53" borderId="240" xfId="3217" applyNumberFormat="1" applyFill="1" applyBorder="1" applyAlignment="1">
      <alignment horizontal="center" vertical="center"/>
    </xf>
    <xf numFmtId="0" fontId="17" fillId="118" borderId="244" xfId="3217" applyFill="1" applyBorder="1" applyAlignment="1">
      <alignment horizontal="center" vertical="top"/>
    </xf>
    <xf numFmtId="0" fontId="17" fillId="0" borderId="240" xfId="3217" applyBorder="1">
      <alignment vertical="center"/>
    </xf>
    <xf numFmtId="0" fontId="272" fillId="0" borderId="240" xfId="3217" applyFont="1" applyBorder="1">
      <alignment vertical="center"/>
    </xf>
    <xf numFmtId="0" fontId="272" fillId="0" borderId="240" xfId="3217" applyFont="1" applyBorder="1" applyAlignment="1">
      <alignment vertical="center" shrinkToFit="1"/>
    </xf>
    <xf numFmtId="0" fontId="17" fillId="0" borderId="240" xfId="3217" applyBorder="1" applyAlignment="1">
      <alignment horizontal="left" vertical="center" wrapText="1" shrinkToFit="1"/>
    </xf>
    <xf numFmtId="0" fontId="17" fillId="0" borderId="240" xfId="3217" applyBorder="1" applyAlignment="1">
      <alignment horizontal="center" vertical="center" shrinkToFit="1"/>
    </xf>
    <xf numFmtId="0" fontId="17" fillId="0" borderId="240" xfId="3217" applyBorder="1" applyAlignment="1">
      <alignment horizontal="left" vertical="center" shrinkToFit="1"/>
    </xf>
    <xf numFmtId="0" fontId="17" fillId="0" borderId="240" xfId="3217" applyBorder="1" applyAlignment="1" applyProtection="1">
      <alignment vertical="center" wrapText="1"/>
      <protection locked="0"/>
    </xf>
    <xf numFmtId="367" fontId="17" fillId="0" borderId="240" xfId="3217" applyNumberFormat="1" applyBorder="1" applyAlignment="1">
      <alignment horizontal="center" vertical="center" shrinkToFit="1"/>
    </xf>
    <xf numFmtId="370" fontId="0" fillId="0" borderId="240" xfId="3155" applyNumberFormat="1" applyFont="1" applyBorder="1" applyAlignment="1">
      <alignment horizontal="right" vertical="center" shrinkToFit="1"/>
    </xf>
    <xf numFmtId="38" fontId="0" fillId="0" borderId="240" xfId="3155" applyFont="1" applyBorder="1" applyAlignment="1">
      <alignment horizontal="left" vertical="center" shrinkToFit="1"/>
    </xf>
    <xf numFmtId="369" fontId="0" fillId="0" borderId="240" xfId="3155" applyNumberFormat="1" applyFont="1" applyBorder="1" applyAlignment="1">
      <alignment vertical="center" shrinkToFit="1"/>
    </xf>
    <xf numFmtId="38" fontId="0" fillId="0" borderId="240" xfId="3155" applyFont="1" applyBorder="1" applyAlignment="1">
      <alignment vertical="center" shrinkToFit="1"/>
    </xf>
    <xf numFmtId="369" fontId="0" fillId="0" borderId="240" xfId="3155" applyNumberFormat="1" applyFont="1" applyBorder="1" applyAlignment="1">
      <alignment horizontal="right" vertical="center" shrinkToFit="1"/>
    </xf>
    <xf numFmtId="0" fontId="17" fillId="0" borderId="240" xfId="3217" applyBorder="1" applyAlignment="1">
      <alignment vertical="center" wrapText="1" shrinkToFit="1"/>
    </xf>
    <xf numFmtId="38" fontId="0" fillId="0" borderId="240" xfId="3155" applyFont="1" applyBorder="1">
      <alignment vertical="center"/>
    </xf>
    <xf numFmtId="0" fontId="17" fillId="0" borderId="240" xfId="3217" applyBorder="1" applyAlignment="1">
      <alignment vertical="center" shrinkToFit="1"/>
    </xf>
    <xf numFmtId="370" fontId="17" fillId="0" borderId="240" xfId="3155" applyNumberFormat="1" applyFont="1" applyFill="1" applyBorder="1" applyAlignment="1">
      <alignment horizontal="right" vertical="center" shrinkToFit="1"/>
    </xf>
    <xf numFmtId="0" fontId="332" fillId="0" borderId="240" xfId="3217" applyFont="1" applyBorder="1" applyAlignment="1">
      <alignment vertical="center" shrinkToFit="1"/>
    </xf>
    <xf numFmtId="370" fontId="0" fillId="0" borderId="240" xfId="3155" applyNumberFormat="1" applyFont="1" applyBorder="1" applyAlignment="1">
      <alignment horizontal="right" vertical="center"/>
    </xf>
    <xf numFmtId="370" fontId="0" fillId="0" borderId="240" xfId="3155" applyNumberFormat="1" applyFont="1" applyFill="1" applyBorder="1" applyAlignment="1">
      <alignment horizontal="right" vertical="center" shrinkToFit="1"/>
    </xf>
    <xf numFmtId="38" fontId="0" fillId="0" borderId="240" xfId="3155" applyFont="1" applyBorder="1" applyAlignment="1">
      <alignment horizontal="left" vertical="center"/>
    </xf>
    <xf numFmtId="38" fontId="0" fillId="0" borderId="240" xfId="3155" applyFont="1" applyBorder="1" applyAlignment="1">
      <alignment horizontal="center" vertical="center"/>
    </xf>
    <xf numFmtId="38" fontId="17" fillId="0" borderId="240" xfId="3155" applyFont="1" applyFill="1" applyBorder="1" applyAlignment="1">
      <alignment horizontal="left" vertical="center" shrinkToFit="1"/>
    </xf>
    <xf numFmtId="369" fontId="17" fillId="0" borderId="240" xfId="3155" applyNumberFormat="1" applyFont="1" applyFill="1" applyBorder="1" applyAlignment="1">
      <alignment vertical="center" shrinkToFit="1"/>
    </xf>
    <xf numFmtId="38" fontId="17" fillId="0" borderId="240" xfId="3155" applyFont="1" applyFill="1" applyBorder="1" applyAlignment="1">
      <alignment vertical="center" shrinkToFit="1"/>
    </xf>
    <xf numFmtId="369" fontId="17" fillId="0" borderId="240" xfId="3155" applyNumberFormat="1" applyFont="1" applyFill="1" applyBorder="1" applyAlignment="1">
      <alignment horizontal="right" vertical="center" shrinkToFit="1"/>
    </xf>
    <xf numFmtId="38" fontId="17" fillId="0" borderId="240" xfId="3155" applyFont="1" applyFill="1" applyBorder="1">
      <alignment vertical="center"/>
    </xf>
    <xf numFmtId="0" fontId="17" fillId="124" borderId="240" xfId="3217" applyFill="1" applyBorder="1">
      <alignment vertical="center"/>
    </xf>
    <xf numFmtId="0" fontId="272" fillId="124" borderId="240" xfId="3217" applyFont="1" applyFill="1" applyBorder="1">
      <alignment vertical="center"/>
    </xf>
    <xf numFmtId="0" fontId="272" fillId="124" borderId="240" xfId="3217" applyFont="1" applyFill="1" applyBorder="1" applyAlignment="1">
      <alignment vertical="center" shrinkToFit="1"/>
    </xf>
    <xf numFmtId="0" fontId="17" fillId="124" borderId="240" xfId="3217" applyFill="1" applyBorder="1" applyAlignment="1">
      <alignment horizontal="left" vertical="center" wrapText="1" shrinkToFit="1"/>
    </xf>
    <xf numFmtId="0" fontId="17" fillId="124" borderId="240" xfId="3217" applyFill="1" applyBorder="1" applyAlignment="1">
      <alignment horizontal="center" vertical="center" shrinkToFit="1"/>
    </xf>
    <xf numFmtId="0" fontId="17" fillId="124" borderId="240" xfId="3217" applyFill="1" applyBorder="1" applyAlignment="1">
      <alignment horizontal="left" vertical="center" shrinkToFit="1"/>
    </xf>
    <xf numFmtId="0" fontId="17" fillId="124" borderId="240" xfId="3217" applyFill="1" applyBorder="1" applyAlignment="1" applyProtection="1">
      <alignment vertical="center" wrapText="1"/>
      <protection locked="0"/>
    </xf>
    <xf numFmtId="367" fontId="17" fillId="124" borderId="240" xfId="3217" applyNumberFormat="1" applyFill="1" applyBorder="1" applyAlignment="1">
      <alignment horizontal="center" vertical="center" shrinkToFit="1"/>
    </xf>
    <xf numFmtId="370" fontId="17" fillId="124" borderId="240" xfId="3155" applyNumberFormat="1" applyFont="1" applyFill="1" applyBorder="1" applyAlignment="1">
      <alignment horizontal="right" vertical="center" shrinkToFit="1"/>
    </xf>
    <xf numFmtId="38" fontId="17" fillId="124" borderId="240" xfId="3155" applyFont="1" applyFill="1" applyBorder="1" applyAlignment="1">
      <alignment horizontal="left" vertical="center" shrinkToFit="1"/>
    </xf>
    <xf numFmtId="369" fontId="17" fillId="124" borderId="240" xfId="3155" applyNumberFormat="1" applyFont="1" applyFill="1" applyBorder="1" applyAlignment="1">
      <alignment vertical="center" shrinkToFit="1"/>
    </xf>
    <xf numFmtId="38" fontId="17" fillId="124" borderId="240" xfId="3155" applyFont="1" applyFill="1" applyBorder="1" applyAlignment="1">
      <alignment vertical="center" shrinkToFit="1"/>
    </xf>
    <xf numFmtId="369" fontId="17" fillId="124" borderId="240" xfId="3155" applyNumberFormat="1" applyFont="1" applyFill="1" applyBorder="1" applyAlignment="1">
      <alignment horizontal="right" vertical="center" shrinkToFit="1"/>
    </xf>
    <xf numFmtId="0" fontId="17" fillId="124" borderId="240" xfId="3217" applyFill="1" applyBorder="1" applyAlignment="1">
      <alignment vertical="center" wrapText="1" shrinkToFit="1"/>
    </xf>
    <xf numFmtId="38" fontId="17" fillId="124" borderId="240" xfId="3155" applyFont="1" applyFill="1" applyBorder="1">
      <alignment vertical="center"/>
    </xf>
    <xf numFmtId="0" fontId="17" fillId="124" borderId="240" xfId="3217" applyFill="1" applyBorder="1" applyAlignment="1">
      <alignment vertical="center" shrinkToFit="1"/>
    </xf>
    <xf numFmtId="0" fontId="332" fillId="124" borderId="240" xfId="3217" applyFont="1" applyFill="1" applyBorder="1" applyAlignment="1">
      <alignment vertical="center" shrinkToFit="1"/>
    </xf>
    <xf numFmtId="0" fontId="0" fillId="0" borderId="240" xfId="4738" applyFont="1" applyBorder="1" applyAlignment="1">
      <alignment vertical="center" shrinkToFit="1"/>
    </xf>
    <xf numFmtId="0" fontId="0" fillId="0" borderId="240" xfId="4738" applyFont="1" applyBorder="1" applyAlignment="1">
      <alignment vertical="center"/>
    </xf>
    <xf numFmtId="0" fontId="17" fillId="124" borderId="240" xfId="4738" applyFont="1" applyFill="1" applyBorder="1" applyAlignment="1">
      <alignment vertical="center" shrinkToFit="1"/>
    </xf>
    <xf numFmtId="0" fontId="17" fillId="124" borderId="240" xfId="4738" applyFont="1" applyFill="1" applyBorder="1" applyAlignment="1">
      <alignment vertical="center"/>
    </xf>
    <xf numFmtId="0" fontId="17" fillId="0" borderId="240" xfId="3217" applyBorder="1" applyAlignment="1">
      <alignment horizontal="left" vertical="center" wrapText="1"/>
    </xf>
    <xf numFmtId="367" fontId="17" fillId="0" borderId="240" xfId="3217" applyNumberFormat="1" applyBorder="1" applyAlignment="1">
      <alignment horizontal="center" vertical="center"/>
    </xf>
    <xf numFmtId="0" fontId="17" fillId="0" borderId="240" xfId="3217" applyBorder="1" applyAlignment="1">
      <alignment vertical="center" wrapText="1"/>
    </xf>
    <xf numFmtId="0" fontId="332" fillId="0" borderId="240" xfId="3217" applyFont="1" applyBorder="1">
      <alignment vertical="center"/>
    </xf>
    <xf numFmtId="38" fontId="17" fillId="124" borderId="240" xfId="3155" applyFont="1" applyFill="1" applyBorder="1" applyAlignment="1">
      <alignment horizontal="right" vertical="center" wrapText="1" shrinkToFit="1"/>
    </xf>
    <xf numFmtId="38" fontId="17" fillId="124" borderId="240" xfId="3155" applyFont="1" applyFill="1" applyBorder="1" applyAlignment="1">
      <alignment horizontal="right" vertical="center" shrinkToFit="1"/>
    </xf>
    <xf numFmtId="38" fontId="17" fillId="0" borderId="240" xfId="3155" applyFont="1" applyFill="1" applyBorder="1" applyAlignment="1">
      <alignment horizontal="right" vertical="center" shrinkToFit="1"/>
    </xf>
    <xf numFmtId="0" fontId="17" fillId="124" borderId="240" xfId="3217" applyFill="1" applyBorder="1" applyAlignment="1">
      <alignment horizontal="left" vertical="center" wrapText="1"/>
    </xf>
    <xf numFmtId="0" fontId="17" fillId="124" borderId="240" xfId="3217" applyFill="1" applyBorder="1" applyAlignment="1">
      <alignment horizontal="center" vertical="center"/>
    </xf>
    <xf numFmtId="367" fontId="17" fillId="124" borderId="240" xfId="3217" applyNumberFormat="1" applyFill="1" applyBorder="1" applyAlignment="1">
      <alignment horizontal="center" vertical="center"/>
    </xf>
    <xf numFmtId="0" fontId="17" fillId="124" borderId="240" xfId="3217" applyFill="1" applyBorder="1" applyAlignment="1">
      <alignment vertical="center" wrapText="1"/>
    </xf>
    <xf numFmtId="370" fontId="17" fillId="124" borderId="240" xfId="3155" applyNumberFormat="1" applyFont="1" applyFill="1" applyBorder="1" applyAlignment="1">
      <alignment horizontal="right" vertical="center"/>
    </xf>
    <xf numFmtId="38" fontId="17" fillId="124" borderId="240" xfId="3155" applyFont="1" applyFill="1" applyBorder="1" applyAlignment="1">
      <alignment horizontal="left" vertical="center"/>
    </xf>
    <xf numFmtId="0" fontId="332" fillId="124" borderId="240" xfId="3217" applyFont="1" applyFill="1" applyBorder="1">
      <alignment vertical="center"/>
    </xf>
    <xf numFmtId="0" fontId="17" fillId="0" borderId="240" xfId="3217" applyBorder="1" applyAlignment="1">
      <alignment horizontal="center" vertical="center"/>
    </xf>
    <xf numFmtId="38" fontId="332" fillId="0" borderId="240" xfId="3155" applyFont="1" applyBorder="1" applyAlignment="1">
      <alignment vertical="center" shrinkToFit="1"/>
    </xf>
    <xf numFmtId="0" fontId="17" fillId="125" borderId="240" xfId="3217" applyFill="1" applyBorder="1">
      <alignment vertical="center"/>
    </xf>
    <xf numFmtId="0" fontId="272" fillId="125" borderId="240" xfId="3217" applyFont="1" applyFill="1" applyBorder="1">
      <alignment vertical="center"/>
    </xf>
    <xf numFmtId="0" fontId="272" fillId="125" borderId="240" xfId="3217" applyFont="1" applyFill="1" applyBorder="1" applyAlignment="1">
      <alignment vertical="center" shrinkToFit="1"/>
    </xf>
    <xf numFmtId="0" fontId="17" fillId="125" borderId="240" xfId="3217" applyFill="1" applyBorder="1" applyAlignment="1">
      <alignment horizontal="left" vertical="center" wrapText="1" shrinkToFit="1"/>
    </xf>
    <xf numFmtId="0" fontId="17" fillId="125" borderId="240" xfId="3217" applyFill="1" applyBorder="1" applyAlignment="1">
      <alignment horizontal="center" vertical="center" shrinkToFit="1"/>
    </xf>
    <xf numFmtId="0" fontId="17" fillId="125" borderId="240" xfId="3217" applyFill="1" applyBorder="1" applyAlignment="1">
      <alignment horizontal="left" vertical="center" shrinkToFit="1"/>
    </xf>
    <xf numFmtId="0" fontId="17" fillId="125" borderId="240" xfId="3217" applyFill="1" applyBorder="1" applyAlignment="1" applyProtection="1">
      <alignment vertical="center" wrapText="1"/>
      <protection locked="0"/>
    </xf>
    <xf numFmtId="367" fontId="17" fillId="125" borderId="240" xfId="3217" applyNumberFormat="1" applyFill="1" applyBorder="1" applyAlignment="1">
      <alignment horizontal="center" vertical="center" shrinkToFit="1"/>
    </xf>
    <xf numFmtId="370" fontId="17" fillId="125" borderId="240" xfId="3155" applyNumberFormat="1" applyFont="1" applyFill="1" applyBorder="1" applyAlignment="1">
      <alignment horizontal="right" vertical="center" shrinkToFit="1"/>
    </xf>
    <xf numFmtId="38" fontId="17" fillId="125" borderId="240" xfId="3155" applyFont="1" applyFill="1" applyBorder="1" applyAlignment="1">
      <alignment horizontal="left" vertical="center" shrinkToFit="1"/>
    </xf>
    <xf numFmtId="369" fontId="17" fillId="125" borderId="240" xfId="3155" applyNumberFormat="1" applyFont="1" applyFill="1" applyBorder="1" applyAlignment="1">
      <alignment vertical="center" shrinkToFit="1"/>
    </xf>
    <xf numFmtId="38" fontId="17" fillId="125" borderId="240" xfId="3155" applyFont="1" applyFill="1" applyBorder="1" applyAlignment="1">
      <alignment vertical="center" shrinkToFit="1"/>
    </xf>
    <xf numFmtId="369" fontId="17" fillId="125" borderId="240" xfId="3155" applyNumberFormat="1" applyFont="1" applyFill="1" applyBorder="1" applyAlignment="1">
      <alignment horizontal="right" vertical="center" shrinkToFit="1"/>
    </xf>
    <xf numFmtId="0" fontId="17" fillId="125" borderId="240" xfId="3217" applyFill="1" applyBorder="1" applyAlignment="1">
      <alignment vertical="center" wrapText="1" shrinkToFit="1"/>
    </xf>
    <xf numFmtId="38" fontId="17" fillId="125" borderId="240" xfId="3155" applyFont="1" applyFill="1" applyBorder="1">
      <alignment vertical="center"/>
    </xf>
    <xf numFmtId="0" fontId="17" fillId="125" borderId="240" xfId="3217" applyFill="1" applyBorder="1" applyAlignment="1">
      <alignment vertical="center" shrinkToFit="1"/>
    </xf>
    <xf numFmtId="0" fontId="332" fillId="125" borderId="240" xfId="3217" applyFont="1" applyFill="1" applyBorder="1" applyAlignment="1">
      <alignment vertical="center" shrinkToFit="1"/>
    </xf>
    <xf numFmtId="0" fontId="17" fillId="114" borderId="240" xfId="3217" applyFill="1" applyBorder="1" applyAlignment="1">
      <alignment horizontal="left" vertical="center" shrinkToFit="1"/>
    </xf>
    <xf numFmtId="0" fontId="0" fillId="0" borderId="240" xfId="4738" applyFont="1" applyBorder="1" applyAlignment="1">
      <alignment horizontal="center" wrapText="1" shrinkToFit="1"/>
    </xf>
    <xf numFmtId="0" fontId="0" fillId="0" borderId="240" xfId="4738" applyFont="1" applyBorder="1" applyAlignment="1">
      <alignment horizontal="left" vertical="center" shrinkToFit="1"/>
    </xf>
    <xf numFmtId="0" fontId="17" fillId="126" borderId="240" xfId="3217" applyFill="1" applyBorder="1">
      <alignment vertical="center"/>
    </xf>
    <xf numFmtId="0" fontId="272" fillId="126" borderId="240" xfId="3217" applyFont="1" applyFill="1" applyBorder="1">
      <alignment vertical="center"/>
    </xf>
    <xf numFmtId="0" fontId="272" fillId="126" borderId="240" xfId="3217" applyFont="1" applyFill="1" applyBorder="1" applyAlignment="1">
      <alignment vertical="center" shrinkToFit="1"/>
    </xf>
    <xf numFmtId="0" fontId="17" fillId="126" borderId="240" xfId="3217" applyFill="1" applyBorder="1" applyAlignment="1">
      <alignment horizontal="left" vertical="center" wrapText="1" shrinkToFit="1"/>
    </xf>
    <xf numFmtId="0" fontId="17" fillId="126" borderId="240" xfId="3217" applyFill="1" applyBorder="1" applyAlignment="1">
      <alignment horizontal="center" vertical="center" shrinkToFit="1"/>
    </xf>
    <xf numFmtId="0" fontId="17" fillId="126" borderId="240" xfId="3217" applyFill="1" applyBorder="1" applyAlignment="1">
      <alignment horizontal="left" vertical="center" shrinkToFit="1"/>
    </xf>
    <xf numFmtId="0" fontId="17" fillId="126" borderId="240" xfId="3217" applyFill="1" applyBorder="1" applyAlignment="1" applyProtection="1">
      <alignment vertical="center" wrapText="1"/>
      <protection locked="0"/>
    </xf>
    <xf numFmtId="367" fontId="17" fillId="126" borderId="240" xfId="3217" applyNumberFormat="1" applyFill="1" applyBorder="1" applyAlignment="1">
      <alignment horizontal="center" vertical="center" shrinkToFit="1"/>
    </xf>
    <xf numFmtId="370" fontId="17" fillId="126" borderId="240" xfId="3155" applyNumberFormat="1" applyFont="1" applyFill="1" applyBorder="1" applyAlignment="1">
      <alignment horizontal="right" vertical="center" shrinkToFit="1"/>
    </xf>
    <xf numFmtId="38" fontId="17" fillId="126" borderId="240" xfId="3155" applyFont="1" applyFill="1" applyBorder="1" applyAlignment="1">
      <alignment horizontal="left" vertical="center" shrinkToFit="1"/>
    </xf>
    <xf numFmtId="369" fontId="17" fillId="126" borderId="240" xfId="3155" applyNumberFormat="1" applyFont="1" applyFill="1" applyBorder="1" applyAlignment="1">
      <alignment vertical="center" shrinkToFit="1"/>
    </xf>
    <xf numFmtId="38" fontId="17" fillId="126" borderId="240" xfId="3155" applyFont="1" applyFill="1" applyBorder="1" applyAlignment="1">
      <alignment vertical="center" shrinkToFit="1"/>
    </xf>
    <xf numFmtId="369" fontId="17" fillId="126" borderId="240" xfId="3155" applyNumberFormat="1" applyFont="1" applyFill="1" applyBorder="1" applyAlignment="1">
      <alignment horizontal="right" vertical="center" shrinkToFit="1"/>
    </xf>
    <xf numFmtId="0" fontId="17" fillId="126" borderId="240" xfId="3217" applyFill="1" applyBorder="1" applyAlignment="1">
      <alignment vertical="center" wrapText="1" shrinkToFit="1"/>
    </xf>
    <xf numFmtId="38" fontId="17" fillId="126" borderId="240" xfId="3155" applyFont="1" applyFill="1" applyBorder="1">
      <alignment vertical="center"/>
    </xf>
    <xf numFmtId="0" fontId="17" fillId="126" borderId="240" xfId="3217" applyFill="1" applyBorder="1" applyAlignment="1">
      <alignment vertical="center" shrinkToFit="1"/>
    </xf>
    <xf numFmtId="38" fontId="332" fillId="0" borderId="240" xfId="3155" applyFont="1" applyBorder="1" applyAlignment="1">
      <alignment horizontal="left" vertical="center" shrinkToFit="1"/>
    </xf>
    <xf numFmtId="0" fontId="332" fillId="0" borderId="240" xfId="3217" applyFont="1" applyBorder="1" applyAlignment="1">
      <alignment horizontal="left" vertical="center" wrapText="1" shrinkToFit="1"/>
    </xf>
    <xf numFmtId="370" fontId="0" fillId="0" borderId="240" xfId="3155" applyNumberFormat="1" applyFont="1" applyFill="1" applyBorder="1" applyAlignment="1">
      <alignment horizontal="right" vertical="center"/>
    </xf>
    <xf numFmtId="38" fontId="17" fillId="124" borderId="240" xfId="3155" applyFont="1" applyFill="1" applyBorder="1" applyAlignment="1">
      <alignment horizontal="center" vertical="center" shrinkToFit="1"/>
    </xf>
    <xf numFmtId="38" fontId="17" fillId="124" borderId="240" xfId="3155" applyFont="1" applyFill="1" applyBorder="1" applyAlignment="1">
      <alignment horizontal="center" vertical="center"/>
    </xf>
    <xf numFmtId="0" fontId="17" fillId="126" borderId="240" xfId="4738" applyFont="1" applyFill="1" applyBorder="1" applyAlignment="1">
      <alignment vertical="center" shrinkToFit="1"/>
    </xf>
    <xf numFmtId="0" fontId="17" fillId="126" borderId="240" xfId="4738" applyFont="1" applyFill="1" applyBorder="1" applyAlignment="1">
      <alignment vertical="center"/>
    </xf>
    <xf numFmtId="38" fontId="0" fillId="0" borderId="240" xfId="3155" applyFont="1" applyBorder="1" applyAlignment="1">
      <alignment horizontal="center" vertical="center" shrinkToFit="1"/>
    </xf>
    <xf numFmtId="0" fontId="332" fillId="126" borderId="240" xfId="3217" applyFont="1" applyFill="1" applyBorder="1" applyAlignment="1">
      <alignment vertical="center" shrinkToFit="1"/>
    </xf>
    <xf numFmtId="0" fontId="332" fillId="126" borderId="240" xfId="3217" applyFont="1" applyFill="1" applyBorder="1">
      <alignment vertical="center"/>
    </xf>
    <xf numFmtId="38" fontId="17" fillId="127" borderId="240" xfId="3155" applyFont="1" applyFill="1" applyBorder="1" applyAlignment="1">
      <alignment horizontal="left" vertical="center"/>
    </xf>
    <xf numFmtId="0" fontId="17" fillId="0" borderId="239" xfId="3217" applyBorder="1">
      <alignment vertical="center"/>
    </xf>
    <xf numFmtId="0" fontId="17" fillId="0" borderId="239" xfId="3217" applyBorder="1" applyAlignment="1">
      <alignment horizontal="left" vertical="center" wrapText="1"/>
    </xf>
    <xf numFmtId="370" fontId="17" fillId="0" borderId="240" xfId="3155" applyNumberFormat="1" applyFont="1" applyFill="1" applyBorder="1" applyAlignment="1">
      <alignment horizontal="right" vertical="center"/>
    </xf>
    <xf numFmtId="0" fontId="17" fillId="0" borderId="245" xfId="3217" applyBorder="1" applyAlignment="1">
      <alignment horizontal="left" vertical="center" wrapText="1" shrinkToFit="1"/>
    </xf>
    <xf numFmtId="369" fontId="0" fillId="0" borderId="240" xfId="3155" applyNumberFormat="1" applyFont="1" applyFill="1" applyBorder="1" applyAlignment="1">
      <alignment vertical="center" shrinkToFit="1"/>
    </xf>
    <xf numFmtId="0" fontId="40" fillId="0" borderId="240" xfId="3217" applyFont="1" applyBorder="1">
      <alignment vertical="center"/>
    </xf>
    <xf numFmtId="0" fontId="40" fillId="124" borderId="240" xfId="3217" applyFont="1" applyFill="1" applyBorder="1" applyAlignment="1">
      <alignment vertical="center" shrinkToFit="1"/>
    </xf>
    <xf numFmtId="0" fontId="40" fillId="124" borderId="240" xfId="3217" applyFont="1" applyFill="1" applyBorder="1">
      <alignment vertical="center"/>
    </xf>
    <xf numFmtId="56" fontId="17" fillId="0" borderId="240" xfId="3217" applyNumberFormat="1" applyBorder="1" applyAlignment="1">
      <alignment horizontal="left" vertical="center" wrapText="1" shrinkToFit="1"/>
    </xf>
    <xf numFmtId="0" fontId="40" fillId="0" borderId="240" xfId="3217" applyFont="1" applyBorder="1" applyAlignment="1">
      <alignment vertical="center" shrinkToFit="1"/>
    </xf>
    <xf numFmtId="0" fontId="10" fillId="124" borderId="240" xfId="3217" applyFont="1" applyFill="1" applyBorder="1" applyAlignment="1">
      <alignment vertical="center" shrinkToFit="1"/>
    </xf>
    <xf numFmtId="0" fontId="10" fillId="0" borderId="240" xfId="3217" applyFont="1" applyBorder="1" applyAlignment="1">
      <alignment vertical="center" shrinkToFit="1"/>
    </xf>
    <xf numFmtId="0" fontId="17" fillId="124" borderId="240" xfId="3217" applyFill="1" applyBorder="1" applyAlignment="1">
      <alignment horizontal="left" vertical="center"/>
    </xf>
    <xf numFmtId="0" fontId="36" fillId="124" borderId="240" xfId="3217" applyFont="1" applyFill="1" applyBorder="1">
      <alignment vertical="center"/>
    </xf>
    <xf numFmtId="0" fontId="17" fillId="128" borderId="240" xfId="3217" applyFill="1" applyBorder="1">
      <alignment vertical="center"/>
    </xf>
    <xf numFmtId="0" fontId="272" fillId="128" borderId="240" xfId="3217" applyFont="1" applyFill="1" applyBorder="1">
      <alignment vertical="center"/>
    </xf>
    <xf numFmtId="0" fontId="272" fillId="128" borderId="240" xfId="3217" applyFont="1" applyFill="1" applyBorder="1" applyAlignment="1">
      <alignment vertical="center" shrinkToFit="1"/>
    </xf>
    <xf numFmtId="0" fontId="17" fillId="128" borderId="240" xfId="3217" applyFill="1" applyBorder="1" applyAlignment="1">
      <alignment horizontal="left" vertical="center" wrapText="1" shrinkToFit="1"/>
    </xf>
    <xf numFmtId="0" fontId="17" fillId="128" borderId="240" xfId="3217" applyFill="1" applyBorder="1" applyAlignment="1">
      <alignment horizontal="center" vertical="center" shrinkToFit="1"/>
    </xf>
    <xf numFmtId="0" fontId="17" fillId="128" borderId="240" xfId="3217" applyFill="1" applyBorder="1" applyAlignment="1">
      <alignment horizontal="left" vertical="center" shrinkToFit="1"/>
    </xf>
    <xf numFmtId="0" fontId="17" fillId="128" borderId="240" xfId="3217" applyFill="1" applyBorder="1" applyAlignment="1" applyProtection="1">
      <alignment vertical="center" wrapText="1"/>
      <protection locked="0"/>
    </xf>
    <xf numFmtId="367" fontId="17" fillId="128" borderId="240" xfId="3217" applyNumberFormat="1" applyFill="1" applyBorder="1" applyAlignment="1">
      <alignment horizontal="center" vertical="center" shrinkToFit="1"/>
    </xf>
    <xf numFmtId="370" fontId="17" fillId="128" borderId="240" xfId="3155" applyNumberFormat="1" applyFont="1" applyFill="1" applyBorder="1" applyAlignment="1">
      <alignment horizontal="right" vertical="center" shrinkToFit="1"/>
    </xf>
    <xf numFmtId="38" fontId="17" fillId="128" borderId="240" xfId="3155" applyFont="1" applyFill="1" applyBorder="1" applyAlignment="1">
      <alignment horizontal="left" vertical="center" shrinkToFit="1"/>
    </xf>
    <xf numFmtId="369" fontId="17" fillId="128" borderId="240" xfId="3155" applyNumberFormat="1" applyFont="1" applyFill="1" applyBorder="1" applyAlignment="1">
      <alignment vertical="center" shrinkToFit="1"/>
    </xf>
    <xf numFmtId="38" fontId="17" fillId="128" borderId="240" xfId="3155" applyFont="1" applyFill="1" applyBorder="1" applyAlignment="1">
      <alignment vertical="center" shrinkToFit="1"/>
    </xf>
    <xf numFmtId="369" fontId="17" fillId="128" borderId="240" xfId="3155" applyNumberFormat="1" applyFont="1" applyFill="1" applyBorder="1" applyAlignment="1">
      <alignment horizontal="right" vertical="center" shrinkToFit="1"/>
    </xf>
    <xf numFmtId="0" fontId="17" fillId="128" borderId="240" xfId="3217" applyFill="1" applyBorder="1" applyAlignment="1">
      <alignment vertical="center" wrapText="1" shrinkToFit="1"/>
    </xf>
    <xf numFmtId="38" fontId="17" fillId="128" borderId="240" xfId="3155" applyFont="1" applyFill="1" applyBorder="1">
      <alignment vertical="center"/>
    </xf>
    <xf numFmtId="0" fontId="17" fillId="128" borderId="240" xfId="4738" applyFont="1" applyFill="1" applyBorder="1" applyAlignment="1">
      <alignment vertical="center" shrinkToFit="1"/>
    </xf>
    <xf numFmtId="0" fontId="17" fillId="128" borderId="240" xfId="4738" applyFont="1" applyFill="1" applyBorder="1" applyAlignment="1">
      <alignment vertical="center"/>
    </xf>
    <xf numFmtId="0" fontId="17" fillId="128" borderId="240" xfId="3217" applyFill="1" applyBorder="1" applyAlignment="1">
      <alignment vertical="center" shrinkToFit="1"/>
    </xf>
    <xf numFmtId="0" fontId="17" fillId="128" borderId="240" xfId="3217" applyFill="1" applyBorder="1" applyAlignment="1">
      <alignment horizontal="left" vertical="center"/>
    </xf>
    <xf numFmtId="370" fontId="17" fillId="128" borderId="240" xfId="3155" applyNumberFormat="1" applyFont="1" applyFill="1" applyBorder="1" applyAlignment="1">
      <alignment horizontal="right" vertical="center"/>
    </xf>
    <xf numFmtId="38" fontId="17" fillId="128" borderId="240" xfId="3155" applyFont="1" applyFill="1" applyBorder="1" applyAlignment="1">
      <alignment horizontal="left" vertical="center"/>
    </xf>
    <xf numFmtId="38" fontId="17" fillId="128" borderId="240" xfId="3155" applyFont="1" applyFill="1" applyBorder="1" applyAlignment="1">
      <alignment horizontal="center" vertical="center"/>
    </xf>
    <xf numFmtId="0" fontId="36" fillId="128" borderId="240" xfId="3217" applyFont="1" applyFill="1" applyBorder="1">
      <alignment vertical="center"/>
    </xf>
    <xf numFmtId="0" fontId="36" fillId="128" borderId="240" xfId="3217" applyFont="1" applyFill="1" applyBorder="1" applyAlignment="1">
      <alignment vertical="center" wrapText="1"/>
    </xf>
    <xf numFmtId="0" fontId="17" fillId="0" borderId="240" xfId="3217" applyBorder="1" applyAlignment="1">
      <alignment horizontal="left" vertical="center"/>
    </xf>
    <xf numFmtId="0" fontId="36" fillId="0" borderId="240" xfId="3217" applyFont="1" applyBorder="1">
      <alignment vertical="center"/>
    </xf>
    <xf numFmtId="56" fontId="17" fillId="124" borderId="240" xfId="3217" applyNumberFormat="1" applyFill="1" applyBorder="1" applyAlignment="1">
      <alignment horizontal="left" vertical="center" shrinkToFit="1"/>
    </xf>
    <xf numFmtId="367" fontId="17" fillId="114" borderId="240" xfId="3217" applyNumberFormat="1" applyFill="1" applyBorder="1" applyAlignment="1">
      <alignment horizontal="center" vertical="center"/>
    </xf>
    <xf numFmtId="38" fontId="17" fillId="0" borderId="240" xfId="3155" applyFont="1" applyFill="1" applyBorder="1" applyAlignment="1">
      <alignment horizontal="center" vertical="center"/>
    </xf>
    <xf numFmtId="0" fontId="272" fillId="0" borderId="240" xfId="3217" applyFont="1" applyBorder="1" applyAlignment="1" applyProtection="1">
      <alignment vertical="center" wrapText="1"/>
      <protection locked="0"/>
    </xf>
    <xf numFmtId="0" fontId="272" fillId="0" borderId="240" xfId="3217" applyFont="1" applyBorder="1" applyProtection="1">
      <alignment vertical="center"/>
      <protection locked="0"/>
    </xf>
    <xf numFmtId="0" fontId="17" fillId="0" borderId="240" xfId="3217" applyBorder="1" applyProtection="1">
      <alignment vertical="center"/>
      <protection locked="0"/>
    </xf>
    <xf numFmtId="367" fontId="17" fillId="0" borderId="240" xfId="3217" applyNumberFormat="1" applyBorder="1" applyAlignment="1" applyProtection="1">
      <alignment horizontal="center" vertical="center"/>
      <protection locked="0"/>
    </xf>
    <xf numFmtId="367" fontId="17" fillId="0" borderId="240" xfId="3217" applyNumberFormat="1" applyBorder="1" applyAlignment="1" applyProtection="1">
      <alignment horizontal="left" vertical="center" wrapText="1"/>
      <protection locked="0"/>
    </xf>
    <xf numFmtId="3" fontId="17" fillId="0" borderId="240" xfId="3217" applyNumberFormat="1" applyBorder="1" applyProtection="1">
      <alignment vertical="center"/>
      <protection locked="0"/>
    </xf>
    <xf numFmtId="38" fontId="17" fillId="0" borderId="240" xfId="3217" applyNumberFormat="1" applyBorder="1" applyProtection="1">
      <alignment vertical="center"/>
      <protection locked="0"/>
    </xf>
    <xf numFmtId="3" fontId="17" fillId="0" borderId="240" xfId="3217" applyNumberFormat="1" applyBorder="1" applyAlignment="1" applyProtection="1">
      <alignment horizontal="right" vertical="center"/>
      <protection locked="0"/>
    </xf>
    <xf numFmtId="370" fontId="0" fillId="114" borderId="240" xfId="3155" applyNumberFormat="1" applyFont="1" applyFill="1" applyBorder="1" applyAlignment="1">
      <alignment horizontal="right" vertical="center" shrinkToFit="1"/>
    </xf>
    <xf numFmtId="370" fontId="17" fillId="114" borderId="240" xfId="3155" applyNumberFormat="1" applyFont="1" applyFill="1" applyBorder="1" applyAlignment="1">
      <alignment horizontal="right" vertical="center" shrinkToFit="1"/>
    </xf>
    <xf numFmtId="370" fontId="0" fillId="119" borderId="240" xfId="3155" applyNumberFormat="1" applyFont="1" applyFill="1" applyBorder="1" applyAlignment="1">
      <alignment horizontal="right" vertical="center" shrinkToFit="1"/>
    </xf>
    <xf numFmtId="370" fontId="17" fillId="119" borderId="240" xfId="3155" applyNumberFormat="1" applyFont="1" applyFill="1" applyBorder="1" applyAlignment="1">
      <alignment horizontal="right" vertical="center" shrinkToFit="1"/>
    </xf>
    <xf numFmtId="370" fontId="0" fillId="114" borderId="240" xfId="3155" applyNumberFormat="1" applyFont="1" applyFill="1" applyBorder="1" applyAlignment="1">
      <alignment horizontal="right" vertical="center"/>
    </xf>
    <xf numFmtId="369" fontId="17" fillId="114" borderId="240" xfId="3155" applyNumberFormat="1" applyFont="1" applyFill="1" applyBorder="1" applyAlignment="1">
      <alignment vertical="center" shrinkToFit="1"/>
    </xf>
    <xf numFmtId="0" fontId="17" fillId="114" borderId="240" xfId="3217" applyFill="1" applyBorder="1">
      <alignment vertical="center"/>
    </xf>
    <xf numFmtId="0" fontId="272" fillId="114" borderId="240" xfId="3217" applyFont="1" applyFill="1" applyBorder="1">
      <alignment vertical="center"/>
    </xf>
    <xf numFmtId="0" fontId="272" fillId="114" borderId="240" xfId="3217" applyFont="1" applyFill="1" applyBorder="1" applyAlignment="1">
      <alignment vertical="center" shrinkToFit="1"/>
    </xf>
    <xf numFmtId="0" fontId="17" fillId="114" borderId="240" xfId="3217" applyFill="1" applyBorder="1" applyAlignment="1">
      <alignment horizontal="left" vertical="center" wrapText="1" shrinkToFit="1"/>
    </xf>
    <xf numFmtId="0" fontId="17" fillId="114" borderId="240" xfId="3217" applyFill="1" applyBorder="1" applyAlignment="1">
      <alignment horizontal="center" vertical="center" shrinkToFit="1"/>
    </xf>
    <xf numFmtId="0" fontId="17" fillId="114" borderId="240" xfId="3217" applyFill="1" applyBorder="1" applyAlignment="1" applyProtection="1">
      <alignment vertical="center" wrapText="1"/>
      <protection locked="0"/>
    </xf>
    <xf numFmtId="367" fontId="17" fillId="114" borderId="240" xfId="3217" applyNumberFormat="1" applyFill="1" applyBorder="1" applyAlignment="1">
      <alignment horizontal="center" vertical="center" shrinkToFit="1"/>
    </xf>
    <xf numFmtId="38" fontId="17" fillId="114" borderId="240" xfId="3155" applyFont="1" applyFill="1" applyBorder="1" applyAlignment="1">
      <alignment horizontal="left" vertical="center" shrinkToFit="1"/>
    </xf>
    <xf numFmtId="38" fontId="17" fillId="114" borderId="240" xfId="3155" applyFont="1" applyFill="1" applyBorder="1" applyAlignment="1">
      <alignment vertical="center" shrinkToFit="1"/>
    </xf>
    <xf numFmtId="369" fontId="17" fillId="114" borderId="240" xfId="3155" applyNumberFormat="1" applyFont="1" applyFill="1" applyBorder="1" applyAlignment="1">
      <alignment horizontal="right" vertical="center" shrinkToFit="1"/>
    </xf>
    <xf numFmtId="0" fontId="17" fillId="114" borderId="240" xfId="3217" applyFill="1" applyBorder="1" applyAlignment="1">
      <alignment vertical="center" wrapText="1" shrinkToFit="1"/>
    </xf>
    <xf numFmtId="38" fontId="0" fillId="114" borderId="240" xfId="3155" applyFont="1" applyFill="1" applyBorder="1">
      <alignment vertical="center"/>
    </xf>
    <xf numFmtId="0" fontId="17" fillId="114" borderId="240" xfId="3217" applyFill="1" applyBorder="1" applyAlignment="1">
      <alignment vertical="center" shrinkToFit="1"/>
    </xf>
    <xf numFmtId="0" fontId="17" fillId="114" borderId="81" xfId="3217" applyFill="1" applyBorder="1">
      <alignment vertical="center"/>
    </xf>
    <xf numFmtId="0" fontId="17" fillId="114" borderId="0" xfId="3217" applyFill="1">
      <alignment vertical="center"/>
    </xf>
    <xf numFmtId="370" fontId="17" fillId="114" borderId="240" xfId="3155" applyNumberFormat="1" applyFont="1" applyFill="1" applyBorder="1" applyAlignment="1">
      <alignment horizontal="right" vertical="center"/>
    </xf>
    <xf numFmtId="38" fontId="17" fillId="114" borderId="240" xfId="3155" applyFont="1" applyFill="1" applyBorder="1">
      <alignment vertical="center"/>
    </xf>
    <xf numFmtId="0" fontId="332" fillId="114" borderId="240" xfId="3217" applyFont="1" applyFill="1" applyBorder="1" applyAlignment="1">
      <alignment vertical="center" shrinkToFit="1"/>
    </xf>
    <xf numFmtId="369" fontId="0" fillId="114" borderId="240" xfId="3155" applyNumberFormat="1" applyFont="1" applyFill="1" applyBorder="1" applyAlignment="1">
      <alignment vertical="center" shrinkToFit="1"/>
    </xf>
    <xf numFmtId="38" fontId="0" fillId="114" borderId="240" xfId="3155" applyFont="1" applyFill="1" applyBorder="1" applyAlignment="1">
      <alignment horizontal="left" vertical="center" shrinkToFit="1"/>
    </xf>
    <xf numFmtId="38" fontId="0" fillId="114" borderId="240" xfId="3155" applyFont="1" applyFill="1" applyBorder="1" applyAlignment="1">
      <alignment vertical="center" shrinkToFit="1"/>
    </xf>
    <xf numFmtId="369" fontId="0" fillId="114" borderId="240" xfId="3155" applyNumberFormat="1" applyFont="1" applyFill="1" applyBorder="1" applyAlignment="1">
      <alignment horizontal="right" vertical="center" shrinkToFit="1"/>
    </xf>
    <xf numFmtId="38" fontId="323" fillId="114" borderId="240" xfId="3155" applyFont="1" applyFill="1" applyBorder="1" applyAlignment="1">
      <alignment vertical="center" shrinkToFit="1"/>
    </xf>
    <xf numFmtId="38" fontId="323" fillId="0" borderId="240" xfId="3155" applyFont="1" applyBorder="1" applyAlignment="1">
      <alignment vertical="center" shrinkToFit="1"/>
    </xf>
    <xf numFmtId="369" fontId="0" fillId="133" borderId="240" xfId="3155" applyNumberFormat="1" applyFont="1" applyFill="1" applyBorder="1" applyAlignment="1">
      <alignment vertical="center" shrinkToFit="1"/>
    </xf>
    <xf numFmtId="370" fontId="0" fillId="133" borderId="240" xfId="3155" applyNumberFormat="1" applyFont="1" applyFill="1" applyBorder="1" applyAlignment="1">
      <alignment horizontal="right" vertical="center" shrinkToFit="1"/>
    </xf>
    <xf numFmtId="370" fontId="17" fillId="133" borderId="240" xfId="3155" applyNumberFormat="1" applyFont="1" applyFill="1" applyBorder="1" applyAlignment="1">
      <alignment horizontal="right" vertical="center" shrinkToFit="1"/>
    </xf>
    <xf numFmtId="370" fontId="17" fillId="133" borderId="240" xfId="3155" applyNumberFormat="1" applyFont="1" applyFill="1" applyBorder="1" applyAlignment="1">
      <alignment horizontal="right" vertical="center"/>
    </xf>
    <xf numFmtId="370" fontId="0" fillId="133" borderId="240" xfId="3155" applyNumberFormat="1" applyFont="1" applyFill="1" applyBorder="1" applyAlignment="1">
      <alignment horizontal="right" vertical="center"/>
    </xf>
    <xf numFmtId="0" fontId="321" fillId="0" borderId="240" xfId="0" applyFont="1" applyBorder="1" applyAlignment="1">
      <alignment horizontal="center"/>
    </xf>
    <xf numFmtId="0" fontId="321" fillId="0" borderId="241" xfId="0" applyFont="1" applyBorder="1" applyAlignment="1">
      <alignment horizontal="centerContinuous"/>
    </xf>
    <xf numFmtId="0" fontId="321" fillId="0" borderId="242" xfId="0" applyFont="1" applyBorder="1" applyAlignment="1">
      <alignment horizontal="centerContinuous"/>
    </xf>
    <xf numFmtId="364" fontId="321" fillId="0" borderId="243" xfId="0" applyNumberFormat="1" applyFont="1" applyBorder="1" applyAlignment="1">
      <alignment horizontal="centerContinuous"/>
    </xf>
    <xf numFmtId="38" fontId="322" fillId="0" borderId="0" xfId="4734" applyFont="1" applyFill="1" applyAlignment="1">
      <alignment horizontal="centerContinuous"/>
    </xf>
    <xf numFmtId="38" fontId="322" fillId="0" borderId="0" xfId="4734" applyFont="1" applyFill="1" applyAlignment="1"/>
    <xf numFmtId="0" fontId="322" fillId="0" borderId="91" xfId="0" applyFont="1" applyBorder="1" applyAlignment="1">
      <alignment horizontal="center"/>
    </xf>
    <xf numFmtId="38" fontId="322" fillId="0" borderId="91" xfId="4734" applyFont="1" applyFill="1" applyBorder="1" applyAlignment="1">
      <alignment horizontal="center"/>
    </xf>
    <xf numFmtId="38" fontId="322" fillId="0" borderId="90" xfId="4734" applyFont="1" applyFill="1" applyBorder="1" applyAlignment="1">
      <alignment horizontal="center"/>
    </xf>
    <xf numFmtId="364" fontId="322" fillId="0" borderId="91" xfId="4734" applyNumberFormat="1" applyFont="1" applyFill="1" applyBorder="1" applyAlignment="1"/>
    <xf numFmtId="364" fontId="322" fillId="0" borderId="6" xfId="4734" applyNumberFormat="1" applyFont="1" applyFill="1" applyBorder="1" applyAlignment="1"/>
    <xf numFmtId="364" fontId="322" fillId="0" borderId="94" xfId="4734" applyNumberFormat="1" applyFont="1" applyFill="1" applyBorder="1" applyAlignment="1"/>
    <xf numFmtId="364" fontId="321" fillId="0" borderId="96" xfId="4734" applyNumberFormat="1" applyFont="1" applyFill="1" applyBorder="1" applyAlignment="1"/>
    <xf numFmtId="364" fontId="321" fillId="0" borderId="94" xfId="4734" applyNumberFormat="1" applyFont="1" applyFill="1" applyBorder="1" applyAlignment="1"/>
    <xf numFmtId="364" fontId="0" fillId="0" borderId="0" xfId="0" applyNumberFormat="1"/>
    <xf numFmtId="0" fontId="0" fillId="114" borderId="0" xfId="0" applyFill="1"/>
    <xf numFmtId="0" fontId="322" fillId="114" borderId="92" xfId="0" applyFont="1" applyFill="1" applyBorder="1" applyAlignment="1">
      <alignment horizontal="left" wrapText="1"/>
    </xf>
    <xf numFmtId="0" fontId="323" fillId="0" borderId="0" xfId="0" applyFont="1"/>
    <xf numFmtId="38" fontId="0" fillId="0" borderId="0" xfId="4734" applyFont="1" applyAlignment="1"/>
    <xf numFmtId="38" fontId="0" fillId="0" borderId="0" xfId="0" applyNumberFormat="1"/>
    <xf numFmtId="3" fontId="0" fillId="0" borderId="0" xfId="0" applyNumberFormat="1"/>
    <xf numFmtId="364" fontId="0" fillId="114" borderId="0" xfId="0" applyNumberFormat="1" applyFill="1"/>
    <xf numFmtId="0" fontId="323" fillId="114" borderId="0" xfId="0" applyFont="1" applyFill="1"/>
    <xf numFmtId="364" fontId="321" fillId="0" borderId="92" xfId="4734" applyNumberFormat="1" applyFont="1" applyFill="1" applyBorder="1" applyAlignment="1"/>
    <xf numFmtId="364" fontId="321" fillId="0" borderId="106" xfId="4734" applyNumberFormat="1" applyFont="1" applyFill="1" applyBorder="1" applyAlignment="1"/>
    <xf numFmtId="20" fontId="322" fillId="0" borderId="0" xfId="4734" applyNumberFormat="1" applyFont="1" applyAlignment="1">
      <alignment horizontal="centerContinuous"/>
    </xf>
    <xf numFmtId="40" fontId="17" fillId="0" borderId="0" xfId="3227" applyNumberFormat="1"/>
    <xf numFmtId="38" fontId="17" fillId="0" borderId="0" xfId="3227" quotePrefix="1" applyNumberFormat="1"/>
    <xf numFmtId="40" fontId="17" fillId="0" borderId="0" xfId="3227" quotePrefix="1" applyNumberFormat="1"/>
    <xf numFmtId="0" fontId="322" fillId="0" borderId="106" xfId="4739" applyFont="1" applyBorder="1" applyAlignment="1">
      <alignment horizontal="left" wrapText="1"/>
    </xf>
    <xf numFmtId="364" fontId="322" fillId="0" borderId="106" xfId="4740" applyNumberFormat="1" applyFont="1" applyBorder="1" applyAlignment="1"/>
    <xf numFmtId="0" fontId="322" fillId="0" borderId="106" xfId="4739" applyFont="1" applyBorder="1" applyAlignment="1">
      <alignment wrapText="1"/>
    </xf>
    <xf numFmtId="372" fontId="282" fillId="0" borderId="0" xfId="0" applyNumberFormat="1" applyFont="1" applyAlignment="1">
      <alignment vertical="center"/>
    </xf>
    <xf numFmtId="372" fontId="282" fillId="0" borderId="0" xfId="0" applyNumberFormat="1" applyFont="1" applyAlignment="1">
      <alignment horizontal="right" vertical="center"/>
    </xf>
    <xf numFmtId="372" fontId="347" fillId="0" borderId="0" xfId="0" applyNumberFormat="1" applyFont="1" applyAlignment="1">
      <alignment horizontal="centerContinuous" vertical="center"/>
    </xf>
    <xf numFmtId="372" fontId="347" fillId="0" borderId="0" xfId="0" applyNumberFormat="1" applyFont="1" applyAlignment="1">
      <alignment vertical="center"/>
    </xf>
    <xf numFmtId="372" fontId="282" fillId="0" borderId="0" xfId="0" applyNumberFormat="1" applyFont="1" applyAlignment="1">
      <alignment vertical="center" wrapText="1"/>
    </xf>
    <xf numFmtId="372" fontId="348" fillId="0" borderId="0" xfId="0" applyNumberFormat="1" applyFont="1" applyAlignment="1">
      <alignment vertical="center"/>
    </xf>
    <xf numFmtId="0" fontId="80" fillId="0" borderId="0" xfId="0" applyFont="1" applyAlignment="1">
      <alignment horizontal="left" vertical="center"/>
    </xf>
    <xf numFmtId="0" fontId="17" fillId="0" borderId="0" xfId="3217" applyAlignment="1">
      <alignment vertical="center" shrinkToFit="1"/>
    </xf>
    <xf numFmtId="38" fontId="266" fillId="0" borderId="240" xfId="3153" applyFont="1" applyFill="1" applyBorder="1" applyAlignment="1">
      <alignment horizontal="center" vertical="center"/>
    </xf>
    <xf numFmtId="0" fontId="349" fillId="0" borderId="0" xfId="3219" applyFont="1">
      <alignment vertical="center"/>
    </xf>
    <xf numFmtId="38" fontId="266" fillId="0" borderId="0" xfId="3153" applyFont="1" applyFill="1">
      <alignment vertical="center"/>
    </xf>
    <xf numFmtId="38" fontId="266" fillId="0" borderId="0" xfId="3153" applyFont="1" applyFill="1" applyAlignment="1">
      <alignment horizontal="right" vertical="center"/>
    </xf>
    <xf numFmtId="373" fontId="323" fillId="0" borderId="239" xfId="3217" applyNumberFormat="1" applyFont="1" applyBorder="1" applyAlignment="1">
      <alignment horizontal="center" vertical="center" wrapText="1" shrinkToFit="1"/>
    </xf>
    <xf numFmtId="38" fontId="266" fillId="0" borderId="240" xfId="3153" applyFont="1" applyFill="1" applyBorder="1">
      <alignment vertical="center"/>
    </xf>
    <xf numFmtId="217" fontId="266" fillId="0" borderId="240" xfId="3153" applyNumberFormat="1" applyFont="1" applyFill="1" applyBorder="1">
      <alignment vertical="center"/>
    </xf>
    <xf numFmtId="38" fontId="266" fillId="0" borderId="246" xfId="3153" applyFont="1" applyFill="1" applyBorder="1" applyAlignment="1">
      <alignment horizontal="left" vertical="center"/>
    </xf>
    <xf numFmtId="38" fontId="266" fillId="0" borderId="240" xfId="3153" applyFont="1" applyFill="1" applyBorder="1" applyAlignment="1">
      <alignment horizontal="center" vertical="center" wrapText="1"/>
    </xf>
    <xf numFmtId="38" fontId="266" fillId="0" borderId="240" xfId="3153" applyFont="1" applyFill="1" applyBorder="1" applyAlignment="1">
      <alignment horizontal="right" vertical="center" wrapText="1"/>
    </xf>
    <xf numFmtId="49" fontId="266" fillId="0" borderId="240" xfId="3153" applyNumberFormat="1" applyFont="1" applyFill="1" applyBorder="1" applyAlignment="1">
      <alignment horizontal="center" vertical="center"/>
    </xf>
    <xf numFmtId="38" fontId="266" fillId="0" borderId="0" xfId="3153" applyFont="1" applyFill="1" applyBorder="1" applyAlignment="1">
      <alignment horizontal="left" vertical="center" wrapText="1"/>
    </xf>
    <xf numFmtId="49" fontId="266" fillId="0" borderId="0" xfId="3153" applyNumberFormat="1" applyFont="1" applyFill="1" applyBorder="1" applyAlignment="1">
      <alignment vertical="center"/>
    </xf>
    <xf numFmtId="49" fontId="266" fillId="0" borderId="0" xfId="3153" applyNumberFormat="1" applyFont="1" applyFill="1" applyBorder="1" applyAlignment="1">
      <alignment horizontal="left" vertical="center"/>
    </xf>
    <xf numFmtId="38" fontId="266" fillId="0" borderId="0" xfId="3153" applyFont="1" applyFill="1" applyBorder="1" applyAlignment="1">
      <alignment horizontal="right" vertical="center" wrapText="1"/>
    </xf>
    <xf numFmtId="0" fontId="349" fillId="0" borderId="0" xfId="3219" applyFont="1" applyAlignment="1">
      <alignment vertical="top"/>
    </xf>
    <xf numFmtId="0" fontId="321" fillId="0" borderId="0" xfId="0" applyFont="1" applyAlignment="1">
      <alignment vertical="center" wrapText="1"/>
    </xf>
    <xf numFmtId="0" fontId="347" fillId="0" borderId="0" xfId="0" applyFont="1" applyAlignment="1">
      <alignment horizontal="centerContinuous"/>
    </xf>
    <xf numFmtId="0" fontId="282" fillId="0" borderId="0" xfId="0" applyFont="1"/>
    <xf numFmtId="0" fontId="321" fillId="0" borderId="79" xfId="0" applyFont="1" applyBorder="1" applyAlignment="1">
      <alignment horizontal="centerContinuous"/>
    </xf>
    <xf numFmtId="0" fontId="321" fillId="0" borderId="91" xfId="0" applyFont="1" applyBorder="1" applyAlignment="1">
      <alignment horizontal="center"/>
    </xf>
    <xf numFmtId="38" fontId="321" fillId="0" borderId="91" xfId="4734" applyFont="1" applyBorder="1" applyAlignment="1">
      <alignment horizontal="center"/>
    </xf>
    <xf numFmtId="38" fontId="321" fillId="0" borderId="91" xfId="4734" applyFont="1" applyBorder="1" applyAlignment="1">
      <alignment horizontal="center" wrapText="1"/>
    </xf>
    <xf numFmtId="0" fontId="321" fillId="0" borderId="91" xfId="0" applyFont="1" applyBorder="1"/>
    <xf numFmtId="0" fontId="321" fillId="0" borderId="78" xfId="0" applyFont="1" applyBorder="1"/>
    <xf numFmtId="0" fontId="321" fillId="0" borderId="79" xfId="0" applyFont="1" applyBorder="1"/>
    <xf numFmtId="0" fontId="321" fillId="0" borderId="31" xfId="0" applyFont="1" applyBorder="1"/>
    <xf numFmtId="0" fontId="321" fillId="0" borderId="91" xfId="0" applyFont="1" applyBorder="1" applyAlignment="1">
      <alignment wrapText="1"/>
    </xf>
    <xf numFmtId="0" fontId="321" fillId="0" borderId="78" xfId="0" applyFont="1" applyBorder="1" applyAlignment="1">
      <alignment wrapText="1"/>
    </xf>
    <xf numFmtId="0" fontId="321" fillId="0" borderId="93" xfId="0" applyFont="1" applyBorder="1" applyAlignment="1">
      <alignment wrapText="1"/>
    </xf>
    <xf numFmtId="0" fontId="321" fillId="0" borderId="82" xfId="0" applyFont="1" applyBorder="1"/>
    <xf numFmtId="0" fontId="321" fillId="0" borderId="80" xfId="0" applyFont="1" applyBorder="1"/>
    <xf numFmtId="0" fontId="321" fillId="0" borderId="78" xfId="0" applyFont="1" applyBorder="1" applyAlignment="1">
      <alignment horizontal="centerContinuous"/>
    </xf>
    <xf numFmtId="0" fontId="321" fillId="0" borderId="0" xfId="4739" applyFont="1" applyAlignment="1">
      <alignment horizontal="centerContinuous"/>
    </xf>
    <xf numFmtId="0" fontId="321" fillId="0" borderId="0" xfId="4739" applyFont="1"/>
    <xf numFmtId="38" fontId="321" fillId="0" borderId="0" xfId="4740" applyFont="1" applyAlignment="1"/>
    <xf numFmtId="0" fontId="321" fillId="0" borderId="0" xfId="4739" applyFont="1" applyAlignment="1">
      <alignment horizontal="right"/>
    </xf>
    <xf numFmtId="0" fontId="321" fillId="0" borderId="78" xfId="4739" applyFont="1" applyBorder="1" applyAlignment="1">
      <alignment horizontal="centerContinuous"/>
    </xf>
    <xf numFmtId="0" fontId="321" fillId="0" borderId="79" xfId="4739" applyFont="1" applyBorder="1" applyAlignment="1">
      <alignment horizontal="centerContinuous"/>
    </xf>
    <xf numFmtId="0" fontId="321" fillId="0" borderId="91" xfId="4739" applyFont="1" applyBorder="1" applyAlignment="1">
      <alignment horizontal="center"/>
    </xf>
    <xf numFmtId="38" fontId="321" fillId="0" borderId="91" xfId="4740" applyFont="1" applyBorder="1" applyAlignment="1">
      <alignment horizontal="center"/>
    </xf>
    <xf numFmtId="38" fontId="321" fillId="0" borderId="91" xfId="4740" applyFont="1" applyBorder="1" applyAlignment="1">
      <alignment horizontal="center" wrapText="1"/>
    </xf>
    <xf numFmtId="0" fontId="321" fillId="0" borderId="91" xfId="4739" applyFont="1" applyBorder="1"/>
    <xf numFmtId="0" fontId="321" fillId="0" borderId="82" xfId="4739" applyFont="1" applyBorder="1" applyAlignment="1">
      <alignment horizontal="center"/>
    </xf>
    <xf numFmtId="0" fontId="321" fillId="0" borderId="83" xfId="4739" applyFont="1" applyBorder="1" applyAlignment="1">
      <alignment horizontal="center"/>
    </xf>
    <xf numFmtId="0" fontId="321" fillId="0" borderId="97" xfId="4739" applyFont="1" applyBorder="1" applyAlignment="1">
      <alignment horizontal="left"/>
    </xf>
    <xf numFmtId="38" fontId="321" fillId="0" borderId="97" xfId="4740" applyFont="1" applyBorder="1" applyAlignment="1">
      <alignment horizontal="center"/>
    </xf>
    <xf numFmtId="38" fontId="321" fillId="0" borderId="97" xfId="4740" applyFont="1" applyBorder="1" applyAlignment="1">
      <alignment horizontal="center" wrapText="1"/>
    </xf>
    <xf numFmtId="0" fontId="321" fillId="0" borderId="97" xfId="4739" applyFont="1" applyBorder="1"/>
    <xf numFmtId="0" fontId="321" fillId="0" borderId="78" xfId="4739" applyFont="1" applyBorder="1"/>
    <xf numFmtId="0" fontId="321" fillId="0" borderId="80" xfId="4739" applyFont="1" applyBorder="1"/>
    <xf numFmtId="0" fontId="321" fillId="0" borderId="239" xfId="4739" applyFont="1" applyBorder="1" applyAlignment="1">
      <alignment horizontal="left" wrapText="1"/>
    </xf>
    <xf numFmtId="364" fontId="321" fillId="0" borderId="96" xfId="4740" applyNumberFormat="1" applyFont="1" applyBorder="1" applyAlignment="1"/>
    <xf numFmtId="0" fontId="321" fillId="0" borderId="96" xfId="4739" applyFont="1" applyBorder="1"/>
    <xf numFmtId="0" fontId="347" fillId="0" borderId="0" xfId="4739" applyFont="1" applyAlignment="1">
      <alignment horizontal="centerContinuous"/>
    </xf>
    <xf numFmtId="38" fontId="347" fillId="0" borderId="0" xfId="4740" applyFont="1" applyAlignment="1">
      <alignment horizontal="centerContinuous"/>
    </xf>
    <xf numFmtId="0" fontId="321" fillId="0" borderId="82" xfId="4739" applyFont="1" applyBorder="1"/>
    <xf numFmtId="0" fontId="321" fillId="0" borderId="104" xfId="4739" applyFont="1" applyBorder="1"/>
    <xf numFmtId="0" fontId="321" fillId="0" borderId="75" xfId="4739" applyFont="1" applyBorder="1"/>
    <xf numFmtId="0" fontId="321" fillId="0" borderId="77" xfId="0" applyFont="1" applyBorder="1"/>
    <xf numFmtId="0" fontId="321" fillId="0" borderId="6" xfId="0" applyFont="1" applyBorder="1" applyAlignment="1">
      <alignment horizontal="left" wrapText="1"/>
    </xf>
    <xf numFmtId="0" fontId="347" fillId="0" borderId="0" xfId="4741" applyFont="1" applyAlignment="1">
      <alignment horizontal="centerContinuous"/>
    </xf>
    <xf numFmtId="38" fontId="347" fillId="0" borderId="0" xfId="4742" applyFont="1" applyAlignment="1">
      <alignment horizontal="centerContinuous"/>
    </xf>
    <xf numFmtId="0" fontId="321" fillId="0" borderId="0" xfId="4741" applyFont="1"/>
    <xf numFmtId="38" fontId="321" fillId="0" borderId="0" xfId="4742" applyFont="1" applyAlignment="1"/>
    <xf numFmtId="0" fontId="321" fillId="0" borderId="0" xfId="4741" applyFont="1" applyAlignment="1">
      <alignment horizontal="right"/>
    </xf>
    <xf numFmtId="0" fontId="321" fillId="0" borderId="78" xfId="4741" applyFont="1" applyBorder="1" applyAlignment="1">
      <alignment horizontal="centerContinuous"/>
    </xf>
    <xf numFmtId="0" fontId="321" fillId="0" borderId="79" xfId="4741" applyFont="1" applyBorder="1" applyAlignment="1">
      <alignment horizontal="centerContinuous"/>
    </xf>
    <xf numFmtId="0" fontId="321" fillId="0" borderId="91" xfId="4741" applyFont="1" applyBorder="1" applyAlignment="1">
      <alignment horizontal="center"/>
    </xf>
    <xf numFmtId="38" fontId="321" fillId="0" borderId="91" xfId="4742" applyFont="1" applyBorder="1" applyAlignment="1">
      <alignment horizontal="center"/>
    </xf>
    <xf numFmtId="38" fontId="321" fillId="0" borderId="91" xfId="4742" applyFont="1" applyBorder="1" applyAlignment="1">
      <alignment horizontal="center" wrapText="1"/>
    </xf>
    <xf numFmtId="0" fontId="321" fillId="0" borderId="91" xfId="4741" applyFont="1" applyBorder="1"/>
    <xf numFmtId="0" fontId="321" fillId="0" borderId="82" xfId="4741" applyFont="1" applyBorder="1" applyAlignment="1">
      <alignment horizontal="center"/>
    </xf>
    <xf numFmtId="0" fontId="321" fillId="0" borderId="83" xfId="4741" applyFont="1" applyBorder="1" applyAlignment="1">
      <alignment horizontal="center"/>
    </xf>
    <xf numFmtId="0" fontId="321" fillId="0" borderId="97" xfId="4741" applyFont="1" applyBorder="1" applyAlignment="1">
      <alignment horizontal="left"/>
    </xf>
    <xf numFmtId="38" fontId="321" fillId="0" borderId="97" xfId="4742" applyFont="1" applyBorder="1" applyAlignment="1">
      <alignment horizontal="center"/>
    </xf>
    <xf numFmtId="38" fontId="321" fillId="0" borderId="97" xfId="4742" applyFont="1" applyBorder="1" applyAlignment="1">
      <alignment horizontal="center" wrapText="1"/>
    </xf>
    <xf numFmtId="0" fontId="321" fillId="0" borderId="97" xfId="4741" applyFont="1" applyBorder="1"/>
    <xf numFmtId="0" fontId="321" fillId="0" borderId="78" xfId="4741" applyFont="1" applyBorder="1"/>
    <xf numFmtId="0" fontId="321" fillId="0" borderId="80" xfId="4741" applyFont="1" applyBorder="1"/>
    <xf numFmtId="0" fontId="321" fillId="0" borderId="239" xfId="4741" applyFont="1" applyBorder="1" applyAlignment="1">
      <alignment horizontal="left" wrapText="1"/>
    </xf>
    <xf numFmtId="364" fontId="321" fillId="0" borderId="96" xfId="4742" applyNumberFormat="1" applyFont="1" applyBorder="1" applyAlignment="1"/>
    <xf numFmtId="0" fontId="321" fillId="0" borderId="96" xfId="4741" applyFont="1" applyBorder="1" applyAlignment="1">
      <alignment wrapText="1"/>
    </xf>
    <xf numFmtId="38" fontId="347" fillId="0" borderId="0" xfId="4734" applyFont="1" applyAlignment="1">
      <alignment horizontal="centerContinuous"/>
    </xf>
    <xf numFmtId="0" fontId="321" fillId="0" borderId="82" xfId="0" applyFont="1" applyBorder="1" applyAlignment="1">
      <alignment horizontal="center"/>
    </xf>
    <xf numFmtId="0" fontId="321" fillId="0" borderId="83" xfId="0" applyFont="1" applyBorder="1" applyAlignment="1">
      <alignment horizontal="center"/>
    </xf>
    <xf numFmtId="0" fontId="321" fillId="0" borderId="90" xfId="0" applyFont="1" applyBorder="1" applyAlignment="1">
      <alignment horizontal="left"/>
    </xf>
    <xf numFmtId="38" fontId="321" fillId="0" borderId="90" xfId="4734" applyFont="1" applyBorder="1" applyAlignment="1">
      <alignment horizontal="center"/>
    </xf>
    <xf numFmtId="38" fontId="321" fillId="0" borderId="90" xfId="4734" applyFont="1" applyBorder="1" applyAlignment="1">
      <alignment horizontal="center" wrapText="1"/>
    </xf>
    <xf numFmtId="0" fontId="321" fillId="0" borderId="90" xfId="0" applyFont="1" applyBorder="1"/>
    <xf numFmtId="0" fontId="321" fillId="0" borderId="91" xfId="0" applyFont="1" applyBorder="1" applyAlignment="1">
      <alignment horizontal="left" wrapText="1"/>
    </xf>
    <xf numFmtId="0" fontId="321" fillId="0" borderId="96" xfId="0" applyFont="1" applyBorder="1" applyAlignment="1">
      <alignment wrapText="1"/>
    </xf>
    <xf numFmtId="0" fontId="321" fillId="0" borderId="92" xfId="0" applyFont="1" applyBorder="1" applyAlignment="1">
      <alignment horizontal="left" wrapText="1"/>
    </xf>
    <xf numFmtId="0" fontId="321" fillId="0" borderId="94" xfId="0" applyFont="1" applyBorder="1" applyAlignment="1">
      <alignment wrapText="1"/>
    </xf>
    <xf numFmtId="0" fontId="321" fillId="0" borderId="92" xfId="0" applyFont="1" applyBorder="1" applyAlignment="1">
      <alignment wrapText="1"/>
    </xf>
    <xf numFmtId="0" fontId="321" fillId="0" borderId="245" xfId="0" applyFont="1" applyBorder="1"/>
    <xf numFmtId="0" fontId="321" fillId="0" borderId="88" xfId="0" applyFont="1" applyBorder="1" applyAlignment="1">
      <alignment horizontal="left" wrapText="1"/>
    </xf>
    <xf numFmtId="0" fontId="321" fillId="0" borderId="106" xfId="0" applyFont="1" applyBorder="1" applyAlignment="1">
      <alignment wrapText="1"/>
    </xf>
    <xf numFmtId="0" fontId="321" fillId="0" borderId="104" xfId="0" applyFont="1" applyBorder="1"/>
    <xf numFmtId="0" fontId="321" fillId="0" borderId="6" xfId="0" applyFont="1" applyBorder="1"/>
    <xf numFmtId="0" fontId="321" fillId="0" borderId="6" xfId="0" applyFont="1" applyBorder="1" applyAlignment="1">
      <alignment wrapText="1"/>
    </xf>
    <xf numFmtId="0" fontId="321" fillId="0" borderId="94" xfId="0" applyFont="1" applyBorder="1" applyAlignment="1">
      <alignment horizontal="left" wrapText="1"/>
    </xf>
    <xf numFmtId="0" fontId="321" fillId="0" borderId="106" xfId="0" applyFont="1" applyBorder="1" applyAlignment="1">
      <alignment horizontal="left" wrapText="1"/>
    </xf>
    <xf numFmtId="0" fontId="321" fillId="0" borderId="93" xfId="0" applyFont="1" applyBorder="1" applyAlignment="1">
      <alignment horizontal="left" wrapText="1"/>
    </xf>
    <xf numFmtId="364" fontId="321" fillId="0" borderId="93" xfId="4734" applyNumberFormat="1" applyFont="1" applyBorder="1" applyAlignment="1"/>
    <xf numFmtId="0" fontId="321" fillId="0" borderId="107" xfId="0" applyFont="1" applyBorder="1" applyAlignment="1">
      <alignment wrapText="1"/>
    </xf>
    <xf numFmtId="364" fontId="321" fillId="0" borderId="93" xfId="4734" applyNumberFormat="1" applyFont="1" applyFill="1" applyBorder="1" applyAlignment="1"/>
    <xf numFmtId="38" fontId="347" fillId="0" borderId="0" xfId="4734" applyFont="1" applyFill="1" applyAlignment="1">
      <alignment horizontal="centerContinuous"/>
    </xf>
    <xf numFmtId="38" fontId="321" fillId="0" borderId="0" xfId="4734" applyFont="1" applyFill="1" applyAlignment="1"/>
    <xf numFmtId="38" fontId="321" fillId="0" borderId="91" xfId="4734" applyFont="1" applyFill="1" applyBorder="1" applyAlignment="1">
      <alignment horizontal="center"/>
    </xf>
    <xf numFmtId="38" fontId="321" fillId="0" borderId="91" xfId="4734" applyFont="1" applyFill="1" applyBorder="1" applyAlignment="1">
      <alignment horizontal="center" wrapText="1"/>
    </xf>
    <xf numFmtId="38" fontId="321" fillId="0" borderId="90" xfId="4734" applyFont="1" applyFill="1" applyBorder="1" applyAlignment="1">
      <alignment horizontal="center"/>
    </xf>
    <xf numFmtId="38" fontId="321" fillId="0" borderId="90" xfId="4734" applyFont="1" applyFill="1" applyBorder="1" applyAlignment="1">
      <alignment horizontal="center" wrapText="1"/>
    </xf>
    <xf numFmtId="38" fontId="321" fillId="0" borderId="6" xfId="4734" applyFont="1" applyFill="1" applyBorder="1" applyAlignment="1">
      <alignment horizontal="center" wrapText="1"/>
    </xf>
    <xf numFmtId="364" fontId="321" fillId="0" borderId="91" xfId="4734" applyNumberFormat="1" applyFont="1" applyFill="1" applyBorder="1" applyAlignment="1"/>
    <xf numFmtId="38" fontId="321" fillId="0" borderId="91" xfId="4734" applyFont="1" applyFill="1" applyBorder="1" applyAlignment="1"/>
    <xf numFmtId="0" fontId="321" fillId="0" borderId="94" xfId="0" applyFont="1" applyBorder="1"/>
    <xf numFmtId="38" fontId="321" fillId="0" borderId="92" xfId="4734" applyFont="1" applyFill="1" applyBorder="1" applyAlignment="1"/>
    <xf numFmtId="0" fontId="321" fillId="0" borderId="95" xfId="0" applyFont="1" applyBorder="1"/>
    <xf numFmtId="364" fontId="321" fillId="0" borderId="6" xfId="4734" applyNumberFormat="1" applyFont="1" applyFill="1" applyBorder="1" applyAlignment="1"/>
    <xf numFmtId="38" fontId="321" fillId="0" borderId="6" xfId="4734" applyFont="1" applyFill="1" applyBorder="1" applyAlignment="1"/>
    <xf numFmtId="0" fontId="321" fillId="0" borderId="92" xfId="0" applyFont="1" applyBorder="1"/>
    <xf numFmtId="0" fontId="321" fillId="0" borderId="93" xfId="0" applyFont="1" applyBorder="1"/>
    <xf numFmtId="38" fontId="80" fillId="0" borderId="0" xfId="3153" applyFont="1" applyFill="1">
      <alignment vertical="center"/>
    </xf>
    <xf numFmtId="38" fontId="80" fillId="0" borderId="246" xfId="3153" applyFont="1" applyFill="1" applyBorder="1" applyAlignment="1">
      <alignment horizontal="left" vertical="center"/>
    </xf>
    <xf numFmtId="372" fontId="80" fillId="0" borderId="0" xfId="0" applyNumberFormat="1" applyFont="1" applyAlignment="1">
      <alignment vertical="center"/>
    </xf>
    <xf numFmtId="58" fontId="80" fillId="0" borderId="0" xfId="0" quotePrefix="1" applyNumberFormat="1" applyFont="1" applyAlignment="1">
      <alignment horizontal="right" vertical="center"/>
    </xf>
    <xf numFmtId="372" fontId="350" fillId="0" borderId="0" xfId="0" applyNumberFormat="1" applyFont="1" applyAlignment="1">
      <alignment vertical="center"/>
    </xf>
    <xf numFmtId="372" fontId="80" fillId="0" borderId="0" xfId="0" applyNumberFormat="1" applyFont="1" applyAlignment="1">
      <alignment horizontal="right" vertical="center"/>
    </xf>
    <xf numFmtId="372" fontId="262" fillId="0" borderId="0" xfId="0" applyNumberFormat="1" applyFont="1" applyAlignment="1">
      <alignment horizontal="centerContinuous" vertical="center"/>
    </xf>
    <xf numFmtId="372" fontId="80" fillId="0" borderId="0" xfId="0" applyNumberFormat="1" applyFont="1" applyAlignment="1">
      <alignment horizontal="center" vertical="center"/>
    </xf>
    <xf numFmtId="372" fontId="80" fillId="0" borderId="0" xfId="0" applyNumberFormat="1" applyFont="1" applyAlignment="1">
      <alignment horizontal="left" vertical="center" indent="6"/>
    </xf>
    <xf numFmtId="372" fontId="80" fillId="0" borderId="0" xfId="0" applyNumberFormat="1" applyFont="1" applyAlignment="1">
      <alignment horizontal="distributed" vertical="center"/>
    </xf>
    <xf numFmtId="372" fontId="351" fillId="0" borderId="0" xfId="0" applyNumberFormat="1" applyFont="1" applyAlignment="1">
      <alignment vertical="center"/>
    </xf>
    <xf numFmtId="372" fontId="80" fillId="0" borderId="0" xfId="0" applyNumberFormat="1" applyFont="1" applyAlignment="1">
      <alignment horizontal="left" vertical="center" indent="10"/>
    </xf>
    <xf numFmtId="372" fontId="352" fillId="0" borderId="0" xfId="0" applyNumberFormat="1" applyFont="1" applyAlignment="1">
      <alignment horizontal="centerContinuous" vertical="center"/>
    </xf>
    <xf numFmtId="373" fontId="266" fillId="0" borderId="239" xfId="3217" applyNumberFormat="1" applyFont="1" applyBorder="1" applyAlignment="1">
      <alignment horizontal="center" vertical="center" wrapText="1" shrinkToFit="1"/>
    </xf>
    <xf numFmtId="0" fontId="353" fillId="0" borderId="0" xfId="3217" applyFont="1">
      <alignment vertical="center"/>
    </xf>
    <xf numFmtId="0" fontId="43" fillId="0" borderId="0" xfId="3217" applyFont="1" applyAlignment="1">
      <alignment vertical="center" wrapText="1"/>
    </xf>
    <xf numFmtId="0" fontId="43" fillId="0" borderId="0" xfId="3217" applyFont="1">
      <alignment vertical="center"/>
    </xf>
    <xf numFmtId="38" fontId="266" fillId="0" borderId="0" xfId="3155" applyFont="1">
      <alignment vertical="center"/>
    </xf>
    <xf numFmtId="373" fontId="43" fillId="0" borderId="0" xfId="3217" applyNumberFormat="1" applyFont="1">
      <alignment vertical="center"/>
    </xf>
    <xf numFmtId="0" fontId="43" fillId="0" borderId="0" xfId="3217" applyFont="1" applyAlignment="1">
      <alignment horizontal="right" vertical="center"/>
    </xf>
    <xf numFmtId="0" fontId="43" fillId="0" borderId="246" xfId="3217" applyFont="1" applyBorder="1">
      <alignment vertical="center"/>
    </xf>
    <xf numFmtId="0" fontId="43" fillId="0" borderId="246" xfId="3217" applyFont="1" applyBorder="1" applyAlignment="1">
      <alignment vertical="center" wrapText="1"/>
    </xf>
    <xf numFmtId="0" fontId="43" fillId="0" borderId="240" xfId="3217" applyFont="1" applyBorder="1" applyAlignment="1">
      <alignment horizontal="center" vertical="center"/>
    </xf>
    <xf numFmtId="0" fontId="43" fillId="0" borderId="240" xfId="3217" applyFont="1" applyBorder="1" applyAlignment="1">
      <alignment horizontal="left" vertical="center" wrapText="1"/>
    </xf>
    <xf numFmtId="38" fontId="266" fillId="0" borderId="240" xfId="3155" applyFont="1" applyBorder="1">
      <alignment vertical="center"/>
    </xf>
    <xf numFmtId="369" fontId="43" fillId="0" borderId="240" xfId="3217" applyNumberFormat="1" applyFont="1" applyBorder="1">
      <alignment vertical="center"/>
    </xf>
    <xf numFmtId="373" fontId="43" fillId="0" borderId="241" xfId="3217" applyNumberFormat="1" applyFont="1" applyBorder="1" applyAlignment="1">
      <alignment vertical="center" shrinkToFit="1"/>
    </xf>
    <xf numFmtId="38" fontId="266" fillId="0" borderId="240" xfId="3155" applyFont="1" applyBorder="1" applyAlignment="1">
      <alignment horizontal="right" vertical="center" shrinkToFit="1"/>
    </xf>
    <xf numFmtId="0" fontId="43" fillId="0" borderId="240" xfId="3217" applyFont="1" applyBorder="1">
      <alignment vertical="center"/>
    </xf>
    <xf numFmtId="0" fontId="43" fillId="0" borderId="250" xfId="3217" applyFont="1" applyBorder="1">
      <alignment vertical="center"/>
    </xf>
    <xf numFmtId="0" fontId="43" fillId="0" borderId="250" xfId="3217" applyFont="1" applyBorder="1" applyAlignment="1">
      <alignment horizontal="right" vertical="center" wrapText="1"/>
    </xf>
    <xf numFmtId="373" fontId="43" fillId="0" borderId="251" xfId="3217" applyNumberFormat="1" applyFont="1" applyBorder="1">
      <alignment vertical="center"/>
    </xf>
    <xf numFmtId="373" fontId="43" fillId="0" borderId="250" xfId="3217" applyNumberFormat="1" applyFont="1" applyBorder="1" applyAlignment="1">
      <alignment horizontal="right" vertical="center"/>
    </xf>
    <xf numFmtId="373" fontId="43" fillId="0" borderId="250" xfId="3217" applyNumberFormat="1" applyFont="1" applyBorder="1">
      <alignment vertical="center"/>
    </xf>
    <xf numFmtId="0" fontId="43" fillId="0" borderId="250" xfId="3217" applyFont="1" applyBorder="1" applyAlignment="1">
      <alignment vertical="center" wrapText="1"/>
    </xf>
    <xf numFmtId="0" fontId="43" fillId="0" borderId="0" xfId="3217" applyFont="1" applyAlignment="1">
      <alignment horizontal="right" vertical="center" wrapText="1"/>
    </xf>
    <xf numFmtId="38" fontId="266" fillId="0" borderId="0" xfId="3155" applyFont="1" applyBorder="1">
      <alignment vertical="center"/>
    </xf>
    <xf numFmtId="38" fontId="266" fillId="0" borderId="0" xfId="3155" applyFont="1" applyBorder="1" applyAlignment="1">
      <alignment horizontal="right" vertical="center"/>
    </xf>
    <xf numFmtId="10" fontId="266" fillId="0" borderId="0" xfId="3117" applyNumberFormat="1" applyFont="1">
      <alignment vertical="center"/>
    </xf>
    <xf numFmtId="38" fontId="266" fillId="0" borderId="0" xfId="3155" applyFont="1" applyAlignment="1">
      <alignment vertical="center"/>
    </xf>
    <xf numFmtId="0" fontId="43" fillId="0" borderId="0" xfId="3217" applyFont="1" applyAlignment="1">
      <alignment horizontal="left" vertical="center" shrinkToFit="1"/>
    </xf>
    <xf numFmtId="373" fontId="80" fillId="0" borderId="247" xfId="3217" applyNumberFormat="1" applyFont="1" applyBorder="1" applyAlignment="1">
      <alignment horizontal="center" vertical="center" wrapText="1" shrinkToFit="1"/>
    </xf>
    <xf numFmtId="38" fontId="80" fillId="0" borderId="239" xfId="3155" applyFont="1" applyBorder="1" applyAlignment="1">
      <alignment horizontal="center" vertical="center" wrapText="1" shrinkToFit="1"/>
    </xf>
    <xf numFmtId="0" fontId="80" fillId="0" borderId="249" xfId="3217" applyFont="1" applyBorder="1" applyAlignment="1">
      <alignment horizontal="center" vertical="center" wrapText="1" shrinkToFit="1"/>
    </xf>
    <xf numFmtId="38" fontId="80" fillId="0" borderId="244" xfId="3155" applyFont="1" applyBorder="1" applyAlignment="1">
      <alignment horizontal="center" vertical="center" wrapText="1" shrinkToFit="1"/>
    </xf>
    <xf numFmtId="373" fontId="80" fillId="0" borderId="241" xfId="3217" applyNumberFormat="1" applyFont="1" applyBorder="1" applyAlignment="1">
      <alignment horizontal="center" vertical="center" wrapText="1" shrinkToFit="1"/>
    </xf>
    <xf numFmtId="0" fontId="80" fillId="0" borderId="0" xfId="3217" applyFont="1" applyAlignment="1">
      <alignment horizontal="right" vertical="center"/>
    </xf>
    <xf numFmtId="0" fontId="354" fillId="0" borderId="0" xfId="0" applyFont="1"/>
    <xf numFmtId="364" fontId="355" fillId="0" borderId="92" xfId="4740" applyNumberFormat="1" applyFont="1" applyBorder="1" applyAlignment="1"/>
    <xf numFmtId="0" fontId="80" fillId="0" borderId="0" xfId="0" applyFont="1" applyAlignment="1">
      <alignment horizontal="left" vertical="center"/>
    </xf>
    <xf numFmtId="0" fontId="321" fillId="0" borderId="0" xfId="0" applyFont="1" applyAlignment="1">
      <alignment horizontal="left" vertical="center" wrapText="1"/>
    </xf>
    <xf numFmtId="0" fontId="321" fillId="0" borderId="241" xfId="0" applyFont="1" applyBorder="1" applyAlignment="1">
      <alignment horizontal="left" shrinkToFit="1"/>
    </xf>
    <xf numFmtId="0" fontId="321" fillId="0" borderId="242" xfId="0" applyFont="1" applyBorder="1" applyAlignment="1">
      <alignment horizontal="left" shrinkToFit="1"/>
    </xf>
    <xf numFmtId="0" fontId="321" fillId="0" borderId="243" xfId="0" applyFont="1" applyBorder="1" applyAlignment="1">
      <alignment horizontal="left" shrinkToFit="1"/>
    </xf>
    <xf numFmtId="0" fontId="321" fillId="0" borderId="78" xfId="0" applyFont="1" applyBorder="1" applyAlignment="1">
      <alignment horizontal="left" wrapText="1"/>
    </xf>
    <xf numFmtId="0" fontId="321" fillId="0" borderId="79" xfId="0" applyFont="1" applyBorder="1" applyAlignment="1">
      <alignment horizontal="left"/>
    </xf>
    <xf numFmtId="38" fontId="321" fillId="0" borderId="78" xfId="4734" applyFont="1" applyFill="1" applyBorder="1" applyAlignment="1">
      <alignment horizontal="center" wrapText="1"/>
    </xf>
    <xf numFmtId="38" fontId="321" fillId="0" borderId="80" xfId="4734" applyFont="1" applyFill="1" applyBorder="1" applyAlignment="1">
      <alignment horizontal="center" wrapText="1"/>
    </xf>
    <xf numFmtId="38" fontId="266" fillId="0" borderId="239" xfId="3153" applyFont="1" applyFill="1" applyBorder="1" applyAlignment="1">
      <alignment horizontal="center" vertical="center"/>
    </xf>
    <xf numFmtId="38" fontId="266" fillId="0" borderId="244" xfId="3153" applyFont="1" applyFill="1" applyBorder="1" applyAlignment="1">
      <alignment horizontal="center" vertical="center"/>
    </xf>
    <xf numFmtId="38" fontId="266" fillId="0" borderId="241" xfId="3153" applyFont="1" applyFill="1" applyBorder="1" applyAlignment="1">
      <alignment horizontal="left" vertical="center" wrapText="1"/>
    </xf>
    <xf numFmtId="38" fontId="266" fillId="0" borderId="242" xfId="3153" applyFont="1" applyFill="1" applyBorder="1" applyAlignment="1">
      <alignment horizontal="left" vertical="center" wrapText="1"/>
    </xf>
    <xf numFmtId="38" fontId="266" fillId="0" borderId="243" xfId="3153" applyFont="1" applyFill="1" applyBorder="1" applyAlignment="1">
      <alignment horizontal="left" vertical="center" wrapText="1"/>
    </xf>
    <xf numFmtId="38" fontId="266" fillId="0" borderId="240" xfId="3153" applyFont="1" applyFill="1" applyBorder="1" applyAlignment="1">
      <alignment horizontal="left" vertical="center" wrapText="1"/>
    </xf>
    <xf numFmtId="38" fontId="266" fillId="0" borderId="240" xfId="3153" applyFont="1" applyFill="1" applyBorder="1" applyAlignment="1">
      <alignment horizontal="left" vertical="center"/>
    </xf>
    <xf numFmtId="38" fontId="266" fillId="0" borderId="239" xfId="3153" applyFont="1" applyFill="1" applyBorder="1" applyAlignment="1">
      <alignment horizontal="center" vertical="center" wrapText="1"/>
    </xf>
    <xf numFmtId="38" fontId="266" fillId="0" borderId="244" xfId="3153" applyFont="1" applyFill="1" applyBorder="1" applyAlignment="1">
      <alignment horizontal="center" vertical="center" wrapText="1"/>
    </xf>
    <xf numFmtId="38" fontId="80" fillId="0" borderId="0" xfId="3153" applyFont="1" applyFill="1" applyAlignment="1">
      <alignment horizontal="center" vertical="center"/>
    </xf>
    <xf numFmtId="38" fontId="266" fillId="0" borderId="241" xfId="3153" applyFont="1" applyFill="1" applyBorder="1" applyAlignment="1">
      <alignment horizontal="center" vertical="center" wrapText="1"/>
    </xf>
    <xf numFmtId="38" fontId="266" fillId="0" borderId="243" xfId="3153" applyFont="1" applyFill="1" applyBorder="1" applyAlignment="1">
      <alignment horizontal="center" vertical="center" wrapText="1"/>
    </xf>
    <xf numFmtId="373" fontId="266" fillId="0" borderId="241" xfId="3217" applyNumberFormat="1" applyFont="1" applyBorder="1" applyAlignment="1">
      <alignment horizontal="center" vertical="center" shrinkToFit="1"/>
    </xf>
    <xf numFmtId="373" fontId="266" fillId="0" borderId="242" xfId="3217" applyNumberFormat="1" applyFont="1" applyBorder="1" applyAlignment="1">
      <alignment horizontal="center" vertical="center" shrinkToFit="1"/>
    </xf>
    <xf numFmtId="0" fontId="266" fillId="0" borderId="243" xfId="3217" applyFont="1" applyBorder="1" applyAlignment="1">
      <alignment horizontal="center" vertical="center" shrinkToFit="1"/>
    </xf>
    <xf numFmtId="38" fontId="266" fillId="0" borderId="2" xfId="3153" applyFont="1" applyFill="1" applyBorder="1" applyAlignment="1">
      <alignment horizontal="left" vertical="center" wrapText="1"/>
    </xf>
    <xf numFmtId="38" fontId="266" fillId="0" borderId="0" xfId="3153" applyFont="1" applyFill="1" applyBorder="1" applyAlignment="1">
      <alignment horizontal="left" vertical="center" wrapText="1"/>
    </xf>
    <xf numFmtId="38" fontId="266" fillId="0" borderId="242" xfId="3153" applyFont="1" applyFill="1" applyBorder="1" applyAlignment="1">
      <alignment horizontal="center" vertical="center" wrapText="1"/>
    </xf>
    <xf numFmtId="38" fontId="266" fillId="0" borderId="0" xfId="3153" applyFont="1" applyFill="1" applyBorder="1" applyAlignment="1">
      <alignment horizontal="left" vertical="top" wrapText="1"/>
    </xf>
    <xf numFmtId="0" fontId="43" fillId="0" borderId="0" xfId="3217" applyFont="1" applyAlignment="1">
      <alignment horizontal="left" vertical="center"/>
    </xf>
    <xf numFmtId="0" fontId="80" fillId="0" borderId="239" xfId="3217" applyFont="1" applyBorder="1" applyAlignment="1">
      <alignment horizontal="center" vertical="center" wrapText="1" shrinkToFit="1"/>
    </xf>
    <xf numFmtId="0" fontId="80" fillId="0" borderId="4" xfId="3217" applyFont="1" applyBorder="1" applyAlignment="1">
      <alignment horizontal="center" vertical="center" wrapText="1" shrinkToFit="1"/>
    </xf>
    <xf numFmtId="0" fontId="80" fillId="0" borderId="240" xfId="3217" applyFont="1" applyBorder="1" applyAlignment="1">
      <alignment horizontal="center" vertical="center" wrapText="1" shrinkToFit="1"/>
    </xf>
    <xf numFmtId="373" fontId="80" fillId="0" borderId="239" xfId="3217" applyNumberFormat="1" applyFont="1" applyBorder="1" applyAlignment="1">
      <alignment horizontal="center" vertical="center" wrapText="1" shrinkToFit="1"/>
    </xf>
    <xf numFmtId="373" fontId="80" fillId="0" borderId="4" xfId="3217" applyNumberFormat="1" applyFont="1" applyBorder="1" applyAlignment="1">
      <alignment horizontal="center" vertical="center" wrapText="1" shrinkToFit="1"/>
    </xf>
    <xf numFmtId="373" fontId="80" fillId="0" borderId="244" xfId="3217" applyNumberFormat="1" applyFont="1" applyBorder="1" applyAlignment="1">
      <alignment horizontal="center" vertical="center" wrapText="1" shrinkToFit="1"/>
    </xf>
    <xf numFmtId="0" fontId="352" fillId="0" borderId="0" xfId="3217" applyFont="1" applyAlignment="1">
      <alignment horizontal="center" vertical="center"/>
    </xf>
    <xf numFmtId="373" fontId="80" fillId="0" borderId="241" xfId="3217" applyNumberFormat="1" applyFont="1" applyBorder="1" applyAlignment="1">
      <alignment horizontal="center" vertical="center" shrinkToFit="1"/>
    </xf>
    <xf numFmtId="373" fontId="80" fillId="0" borderId="242" xfId="3217" applyNumberFormat="1" applyFont="1" applyBorder="1" applyAlignment="1">
      <alignment horizontal="center" vertical="center" shrinkToFit="1"/>
    </xf>
    <xf numFmtId="0" fontId="80" fillId="0" borderId="243" xfId="3217" applyFont="1" applyBorder="1" applyAlignment="1">
      <alignment horizontal="center" vertical="center" shrinkToFit="1"/>
    </xf>
    <xf numFmtId="0" fontId="80" fillId="0" borderId="241" xfId="3217" applyFont="1" applyBorder="1" applyAlignment="1">
      <alignment horizontal="center" vertical="center" shrinkToFit="1"/>
    </xf>
    <xf numFmtId="0" fontId="80" fillId="0" borderId="239" xfId="3217" applyFont="1" applyBorder="1" applyAlignment="1">
      <alignment horizontal="center" vertical="center" shrinkToFit="1"/>
    </xf>
    <xf numFmtId="0" fontId="80" fillId="0" borderId="4" xfId="3217" applyFont="1" applyBorder="1" applyAlignment="1">
      <alignment horizontal="center" vertical="center" shrinkToFit="1"/>
    </xf>
    <xf numFmtId="0" fontId="80" fillId="0" borderId="247" xfId="3217" applyFont="1" applyBorder="1" applyAlignment="1">
      <alignment horizontal="center" vertical="center" shrinkToFit="1"/>
    </xf>
    <xf numFmtId="0" fontId="80" fillId="0" borderId="2" xfId="3217" applyFont="1" applyBorder="1" applyAlignment="1">
      <alignment horizontal="center" vertical="center" shrinkToFit="1"/>
    </xf>
    <xf numFmtId="0" fontId="80" fillId="0" borderId="248" xfId="3217" applyFont="1" applyBorder="1" applyAlignment="1">
      <alignment horizontal="center" vertical="center" shrinkToFit="1"/>
    </xf>
    <xf numFmtId="0" fontId="80" fillId="0" borderId="244" xfId="3217" applyFont="1" applyBorder="1" applyAlignment="1">
      <alignment horizontal="center" vertical="center" wrapText="1" shrinkToFit="1"/>
    </xf>
    <xf numFmtId="38" fontId="329" fillId="0" borderId="91" xfId="3814" applyFont="1" applyBorder="1" applyAlignment="1">
      <alignment horizontal="right" vertical="center"/>
    </xf>
    <xf numFmtId="38" fontId="329" fillId="0" borderId="111" xfId="3814" applyFont="1" applyBorder="1" applyAlignment="1">
      <alignment horizontal="right" vertical="center"/>
    </xf>
    <xf numFmtId="0" fontId="329" fillId="117" borderId="91" xfId="4386" applyFont="1" applyFill="1" applyBorder="1" applyAlignment="1">
      <alignment horizontal="left" vertical="center" wrapText="1"/>
    </xf>
    <xf numFmtId="0" fontId="329" fillId="117" borderId="97" xfId="4386" applyFont="1" applyFill="1" applyBorder="1" applyAlignment="1">
      <alignment horizontal="left" vertical="center" wrapText="1"/>
    </xf>
    <xf numFmtId="0" fontId="329" fillId="117" borderId="91" xfId="4386" applyFont="1" applyFill="1" applyBorder="1" applyAlignment="1">
      <alignment horizontal="center" vertical="center"/>
    </xf>
    <xf numFmtId="0" fontId="329" fillId="117" borderId="97" xfId="4386" applyFont="1" applyFill="1" applyBorder="1" applyAlignment="1">
      <alignment horizontal="center" vertical="center"/>
    </xf>
    <xf numFmtId="0" fontId="36" fillId="0" borderId="91" xfId="4386" applyFont="1" applyBorder="1" applyAlignment="1">
      <alignment horizontal="left" vertical="center"/>
    </xf>
    <xf numFmtId="0" fontId="36" fillId="0" borderId="97" xfId="4386" applyFont="1" applyBorder="1" applyAlignment="1">
      <alignment horizontal="left" vertical="center"/>
    </xf>
    <xf numFmtId="38" fontId="329" fillId="116" borderId="91" xfId="3814" applyFont="1" applyFill="1" applyBorder="1" applyAlignment="1">
      <alignment horizontal="left" vertical="center" wrapText="1"/>
    </xf>
    <xf numFmtId="38" fontId="329" fillId="116" borderId="97" xfId="3814" applyFont="1" applyFill="1" applyBorder="1" applyAlignment="1">
      <alignment horizontal="left" vertical="center" wrapText="1"/>
    </xf>
    <xf numFmtId="38" fontId="329" fillId="116" borderId="91" xfId="3814" applyFont="1" applyFill="1" applyBorder="1" applyAlignment="1">
      <alignment horizontal="right" vertical="center"/>
    </xf>
    <xf numFmtId="38" fontId="329" fillId="116" borderId="97" xfId="3814" applyFont="1" applyFill="1" applyBorder="1" applyAlignment="1">
      <alignment horizontal="right" vertical="center"/>
    </xf>
    <xf numFmtId="38" fontId="329" fillId="114" borderId="91" xfId="3814" applyFont="1" applyFill="1" applyBorder="1" applyAlignment="1">
      <alignment horizontal="center" vertical="center" wrapText="1"/>
    </xf>
    <xf numFmtId="38" fontId="329" fillId="114" borderId="97" xfId="3814" applyFont="1" applyFill="1" applyBorder="1" applyAlignment="1">
      <alignment horizontal="center" vertical="center" wrapText="1"/>
    </xf>
    <xf numFmtId="0" fontId="329" fillId="0" borderId="91" xfId="4386" applyFont="1" applyBorder="1" applyAlignment="1">
      <alignment horizontal="left" vertical="center" wrapText="1"/>
    </xf>
    <xf numFmtId="0" fontId="329" fillId="0" borderId="97" xfId="4386" applyFont="1" applyBorder="1" applyAlignment="1">
      <alignment horizontal="left" vertical="center" wrapText="1"/>
    </xf>
    <xf numFmtId="0" fontId="329" fillId="0" borderId="91" xfId="4386" applyFont="1" applyBorder="1" applyAlignment="1">
      <alignment horizontal="center" vertical="center"/>
    </xf>
    <xf numFmtId="0" fontId="329" fillId="0" borderId="97" xfId="4386" applyFont="1" applyBorder="1" applyAlignment="1">
      <alignment horizontal="center" vertical="center"/>
    </xf>
    <xf numFmtId="38" fontId="329" fillId="117" borderId="91" xfId="3814" applyFont="1" applyFill="1" applyBorder="1" applyAlignment="1">
      <alignment horizontal="right" vertical="center"/>
    </xf>
    <xf numFmtId="38" fontId="329" fillId="117" borderId="111" xfId="3814" applyFont="1" applyFill="1" applyBorder="1" applyAlignment="1">
      <alignment horizontal="right" vertical="center"/>
    </xf>
    <xf numFmtId="0" fontId="323" fillId="0" borderId="119" xfId="3217" applyFont="1" applyBorder="1" applyAlignment="1">
      <alignment horizontal="center" vertical="center"/>
    </xf>
    <xf numFmtId="0" fontId="323" fillId="0" borderId="127" xfId="3217" applyFont="1" applyBorder="1" applyAlignment="1">
      <alignment horizontal="center" vertical="center"/>
    </xf>
    <xf numFmtId="0" fontId="323" fillId="0" borderId="136" xfId="3217" applyFont="1" applyBorder="1" applyAlignment="1">
      <alignment horizontal="center" vertical="center"/>
    </xf>
    <xf numFmtId="0" fontId="323" fillId="0" borderId="148" xfId="3217" applyFont="1" applyBorder="1" applyAlignment="1">
      <alignment horizontal="center" vertical="center" shrinkToFit="1"/>
    </xf>
    <xf numFmtId="0" fontId="323" fillId="0" borderId="149" xfId="3217" applyFont="1" applyBorder="1" applyAlignment="1">
      <alignment horizontal="center" vertical="center" shrinkToFit="1"/>
    </xf>
    <xf numFmtId="0" fontId="323" fillId="0" borderId="151" xfId="3217" applyFont="1" applyBorder="1" applyAlignment="1">
      <alignment horizontal="center" vertical="center" shrinkToFit="1"/>
    </xf>
    <xf numFmtId="0" fontId="323" fillId="0" borderId="152" xfId="3217" applyFont="1" applyBorder="1" applyAlignment="1">
      <alignment horizontal="center" vertical="center" shrinkToFit="1"/>
    </xf>
    <xf numFmtId="0" fontId="323" fillId="0" borderId="154" xfId="3217" applyFont="1" applyBorder="1" applyAlignment="1">
      <alignment horizontal="center" vertical="center" shrinkToFit="1"/>
    </xf>
    <xf numFmtId="0" fontId="323" fillId="0" borderId="155" xfId="3217" applyFont="1" applyBorder="1" applyAlignment="1">
      <alignment horizontal="center" vertical="center" shrinkToFit="1"/>
    </xf>
    <xf numFmtId="0" fontId="341" fillId="129" borderId="112" xfId="4744" applyFont="1" applyFill="1" applyBorder="1" applyAlignment="1">
      <alignment horizontal="center" vertical="center"/>
    </xf>
    <xf numFmtId="0" fontId="341" fillId="129" borderId="113" xfId="4744" applyFont="1" applyFill="1" applyBorder="1" applyAlignment="1">
      <alignment horizontal="center" vertical="center"/>
    </xf>
    <xf numFmtId="0" fontId="341" fillId="129" borderId="114" xfId="4744" applyFont="1" applyFill="1" applyBorder="1" applyAlignment="1">
      <alignment horizontal="center" vertical="center"/>
    </xf>
    <xf numFmtId="0" fontId="323" fillId="0" borderId="120" xfId="3217" applyFont="1" applyBorder="1" applyAlignment="1">
      <alignment horizontal="center" vertical="center" shrinkToFit="1"/>
    </xf>
    <xf numFmtId="0" fontId="323" fillId="0" borderId="121" xfId="3217" applyFont="1" applyBorder="1" applyAlignment="1">
      <alignment horizontal="center" vertical="center" shrinkToFit="1"/>
    </xf>
    <xf numFmtId="0" fontId="323" fillId="0" borderId="128" xfId="3217" applyFont="1" applyBorder="1" applyAlignment="1">
      <alignment horizontal="center" vertical="center" shrinkToFit="1"/>
    </xf>
    <xf numFmtId="0" fontId="323" fillId="0" borderId="129" xfId="3217" applyFont="1" applyBorder="1" applyAlignment="1">
      <alignment horizontal="center" vertical="center" shrinkToFit="1"/>
    </xf>
    <xf numFmtId="0" fontId="323" fillId="0" borderId="137" xfId="3217" applyFont="1" applyBorder="1" applyAlignment="1">
      <alignment horizontal="center" vertical="center" shrinkToFit="1"/>
    </xf>
    <xf numFmtId="0" fontId="323" fillId="0" borderId="138" xfId="3217" applyFont="1" applyBorder="1" applyAlignment="1">
      <alignment horizontal="center" vertical="center" shrinkToFit="1"/>
    </xf>
    <xf numFmtId="0" fontId="342" fillId="0" borderId="148" xfId="3217" applyFont="1" applyBorder="1" applyAlignment="1">
      <alignment horizontal="center" vertical="center" shrinkToFit="1"/>
    </xf>
    <xf numFmtId="0" fontId="342" fillId="0" borderId="149" xfId="3217" applyFont="1" applyBorder="1" applyAlignment="1">
      <alignment horizontal="center" vertical="center" shrinkToFit="1"/>
    </xf>
    <xf numFmtId="0" fontId="342" fillId="0" borderId="151" xfId="3217" applyFont="1" applyBorder="1" applyAlignment="1">
      <alignment horizontal="center" vertical="center" shrinkToFit="1"/>
    </xf>
    <xf numFmtId="0" fontId="342" fillId="0" borderId="152" xfId="3217" applyFont="1" applyBorder="1" applyAlignment="1">
      <alignment horizontal="center" vertical="center" shrinkToFit="1"/>
    </xf>
    <xf numFmtId="0" fontId="342" fillId="0" borderId="163" xfId="3217" applyFont="1" applyBorder="1" applyAlignment="1">
      <alignment horizontal="center" vertical="center" shrinkToFit="1"/>
    </xf>
    <xf numFmtId="0" fontId="342" fillId="0" borderId="164" xfId="3217" applyFont="1" applyBorder="1" applyAlignment="1">
      <alignment horizontal="center" vertical="center" shrinkToFit="1"/>
    </xf>
    <xf numFmtId="0" fontId="323" fillId="0" borderId="166" xfId="3217" applyFont="1" applyBorder="1" applyAlignment="1">
      <alignment horizontal="center" vertical="center"/>
    </xf>
    <xf numFmtId="0" fontId="323" fillId="0" borderId="167" xfId="3217" applyFont="1" applyBorder="1" applyAlignment="1">
      <alignment horizontal="center" vertical="center" shrinkToFit="1"/>
    </xf>
    <xf numFmtId="0" fontId="323" fillId="0" borderId="168" xfId="3217" applyFont="1" applyBorder="1" applyAlignment="1">
      <alignment horizontal="center" vertical="center" shrinkToFit="1"/>
    </xf>
    <xf numFmtId="0" fontId="323" fillId="0" borderId="176" xfId="3217" applyFont="1" applyBorder="1" applyAlignment="1">
      <alignment horizontal="center" vertical="center" shrinkToFit="1"/>
    </xf>
    <xf numFmtId="0" fontId="323" fillId="0" borderId="0" xfId="3217" applyFont="1" applyAlignment="1">
      <alignment horizontal="center" vertical="center" shrinkToFit="1"/>
    </xf>
    <xf numFmtId="0" fontId="323" fillId="0" borderId="177" xfId="3217" applyFont="1" applyBorder="1" applyAlignment="1">
      <alignment horizontal="center" vertical="center" shrinkToFit="1"/>
    </xf>
    <xf numFmtId="0" fontId="323" fillId="0" borderId="180" xfId="3217" applyFont="1" applyBorder="1" applyAlignment="1">
      <alignment horizontal="center" vertical="center" shrinkToFit="1"/>
    </xf>
    <xf numFmtId="0" fontId="323" fillId="0" borderId="181" xfId="3217" applyFont="1" applyBorder="1" applyAlignment="1">
      <alignment horizontal="center" vertical="center" shrinkToFit="1"/>
    </xf>
    <xf numFmtId="0" fontId="323" fillId="0" borderId="163" xfId="3217" applyFont="1" applyBorder="1" applyAlignment="1">
      <alignment horizontal="center" vertical="center" shrinkToFit="1"/>
    </xf>
    <xf numFmtId="0" fontId="323" fillId="0" borderId="164" xfId="3217" applyFont="1" applyBorder="1" applyAlignment="1">
      <alignment horizontal="center" vertical="center" shrinkToFit="1"/>
    </xf>
    <xf numFmtId="0" fontId="323" fillId="0" borderId="183" xfId="3217" applyFont="1" applyBorder="1" applyAlignment="1">
      <alignment horizontal="center" vertical="center"/>
    </xf>
    <xf numFmtId="0" fontId="342" fillId="0" borderId="180" xfId="3217" applyFont="1" applyBorder="1" applyAlignment="1">
      <alignment horizontal="center" vertical="center" shrinkToFit="1"/>
    </xf>
    <xf numFmtId="0" fontId="342" fillId="0" borderId="181" xfId="3217" applyFont="1" applyBorder="1" applyAlignment="1">
      <alignment horizontal="center" vertical="center" shrinkToFit="1"/>
    </xf>
    <xf numFmtId="0" fontId="342" fillId="0" borderId="184" xfId="3217" applyFont="1" applyBorder="1" applyAlignment="1">
      <alignment horizontal="center" vertical="center" shrinkToFit="1"/>
    </xf>
    <xf numFmtId="0" fontId="342" fillId="0" borderId="185" xfId="3217" applyFont="1" applyBorder="1" applyAlignment="1">
      <alignment horizontal="center" vertical="center" shrinkToFit="1"/>
    </xf>
    <xf numFmtId="0" fontId="342" fillId="0" borderId="120" xfId="3217" applyFont="1" applyBorder="1" applyAlignment="1">
      <alignment horizontal="center" vertical="center" shrinkToFit="1"/>
    </xf>
    <xf numFmtId="0" fontId="342" fillId="0" borderId="121" xfId="3217" applyFont="1" applyBorder="1" applyAlignment="1">
      <alignment horizontal="center" vertical="center" shrinkToFit="1"/>
    </xf>
    <xf numFmtId="0" fontId="342" fillId="0" borderId="128" xfId="3217" applyFont="1" applyBorder="1" applyAlignment="1">
      <alignment horizontal="center" vertical="center" shrinkToFit="1"/>
    </xf>
    <xf numFmtId="0" fontId="342" fillId="0" borderId="129" xfId="3217" applyFont="1" applyBorder="1" applyAlignment="1">
      <alignment horizontal="center" vertical="center" shrinkToFit="1"/>
    </xf>
    <xf numFmtId="0" fontId="323" fillId="131" borderId="180" xfId="3217" applyFont="1" applyFill="1" applyBorder="1" applyAlignment="1">
      <alignment horizontal="center" vertical="center" shrinkToFit="1"/>
    </xf>
    <xf numFmtId="0" fontId="323" fillId="131" borderId="181" xfId="3217" applyFont="1" applyFill="1" applyBorder="1" applyAlignment="1">
      <alignment horizontal="center" vertical="center" shrinkToFit="1"/>
    </xf>
    <xf numFmtId="0" fontId="323" fillId="131" borderId="151" xfId="3217" applyFont="1" applyFill="1" applyBorder="1" applyAlignment="1">
      <alignment horizontal="center" vertical="center" shrinkToFit="1"/>
    </xf>
    <xf numFmtId="0" fontId="323" fillId="131" borderId="152" xfId="3217" applyFont="1" applyFill="1" applyBorder="1" applyAlignment="1">
      <alignment horizontal="center" vertical="center" shrinkToFit="1"/>
    </xf>
    <xf numFmtId="0" fontId="323" fillId="131" borderId="154" xfId="3217" applyFont="1" applyFill="1" applyBorder="1" applyAlignment="1">
      <alignment horizontal="center" vertical="center" shrinkToFit="1"/>
    </xf>
    <xf numFmtId="0" fontId="323" fillId="131" borderId="155" xfId="3217" applyFont="1" applyFill="1" applyBorder="1" applyAlignment="1">
      <alignment horizontal="center" vertical="center" shrinkToFit="1"/>
    </xf>
    <xf numFmtId="0" fontId="323" fillId="0" borderId="148" xfId="3217" applyFont="1" applyBorder="1" applyAlignment="1">
      <alignment horizontal="center" vertical="center" wrapText="1" shrinkToFit="1"/>
    </xf>
    <xf numFmtId="0" fontId="323" fillId="0" borderId="192" xfId="3217" applyFont="1" applyBorder="1" applyAlignment="1">
      <alignment horizontal="center" vertical="center" shrinkToFit="1"/>
    </xf>
    <xf numFmtId="0" fontId="323" fillId="0" borderId="193" xfId="3217" applyFont="1" applyBorder="1" applyAlignment="1">
      <alignment horizontal="center" vertical="center" shrinkToFit="1"/>
    </xf>
    <xf numFmtId="0" fontId="323" fillId="0" borderId="120" xfId="3217" applyFont="1" applyBorder="1" applyAlignment="1">
      <alignment horizontal="center" vertical="center" wrapText="1" shrinkToFit="1"/>
    </xf>
    <xf numFmtId="0" fontId="323" fillId="0" borderId="121" xfId="3217" applyFont="1" applyBorder="1" applyAlignment="1">
      <alignment horizontal="center" vertical="center" wrapText="1" shrinkToFit="1"/>
    </xf>
    <xf numFmtId="0" fontId="323" fillId="0" borderId="128" xfId="3217" applyFont="1" applyBorder="1" applyAlignment="1">
      <alignment horizontal="center" vertical="center" wrapText="1" shrinkToFit="1"/>
    </xf>
    <xf numFmtId="0" fontId="323" fillId="0" borderId="129" xfId="3217" applyFont="1" applyBorder="1" applyAlignment="1">
      <alignment horizontal="center" vertical="center" wrapText="1" shrinkToFit="1"/>
    </xf>
    <xf numFmtId="0" fontId="323" fillId="0" borderId="137" xfId="3217" applyFont="1" applyBorder="1" applyAlignment="1">
      <alignment horizontal="center" vertical="center" wrapText="1" shrinkToFit="1"/>
    </xf>
    <xf numFmtId="0" fontId="323" fillId="0" borderId="138" xfId="3217" applyFont="1" applyBorder="1" applyAlignment="1">
      <alignment horizontal="center" vertical="center" wrapText="1" shrinkToFit="1"/>
    </xf>
    <xf numFmtId="371" fontId="324" fillId="0" borderId="221" xfId="3155" applyNumberFormat="1" applyFont="1" applyFill="1" applyBorder="1" applyAlignment="1">
      <alignment horizontal="right" vertical="center" indent="1"/>
    </xf>
    <xf numFmtId="371" fontId="324" fillId="0" borderId="222" xfId="3155" applyNumberFormat="1" applyFont="1" applyFill="1" applyBorder="1" applyAlignment="1">
      <alignment horizontal="right" vertical="center" indent="1"/>
    </xf>
    <xf numFmtId="371" fontId="324" fillId="0" borderId="223" xfId="3155" applyNumberFormat="1" applyFont="1" applyFill="1" applyBorder="1" applyAlignment="1">
      <alignment horizontal="right" vertical="center" indent="1"/>
    </xf>
    <xf numFmtId="0" fontId="323" fillId="0" borderId="195" xfId="3217" applyFont="1" applyBorder="1" applyAlignment="1">
      <alignment horizontal="center" vertical="center"/>
    </xf>
    <xf numFmtId="0" fontId="323" fillId="0" borderId="168" xfId="3217" applyFont="1" applyBorder="1" applyAlignment="1">
      <alignment horizontal="center" vertical="center"/>
    </xf>
    <xf numFmtId="0" fontId="323" fillId="0" borderId="0" xfId="3217" applyFont="1" applyAlignment="1">
      <alignment horizontal="center" vertical="center"/>
    </xf>
    <xf numFmtId="0" fontId="323" fillId="0" borderId="129" xfId="3217" applyFont="1" applyBorder="1" applyAlignment="1">
      <alignment horizontal="center" vertical="center"/>
    </xf>
    <xf numFmtId="0" fontId="342" fillId="0" borderId="196" xfId="3217" applyFont="1" applyBorder="1" applyAlignment="1">
      <alignment horizontal="center" vertical="center" shrinkToFit="1"/>
    </xf>
    <xf numFmtId="0" fontId="342" fillId="0" borderId="197" xfId="3217" applyFont="1" applyBorder="1" applyAlignment="1">
      <alignment horizontal="center" vertical="center" shrinkToFit="1"/>
    </xf>
    <xf numFmtId="0" fontId="324" fillId="0" borderId="177" xfId="3217" applyFont="1" applyBorder="1" applyAlignment="1">
      <alignment horizontal="right" vertical="center" indent="1"/>
    </xf>
    <xf numFmtId="0" fontId="324" fillId="0" borderId="199" xfId="3217" applyFont="1" applyBorder="1" applyAlignment="1">
      <alignment horizontal="right" vertical="center" indent="1"/>
    </xf>
    <xf numFmtId="0" fontId="324" fillId="0" borderId="204" xfId="3217" applyFont="1" applyBorder="1" applyAlignment="1">
      <alignment horizontal="right" vertical="center" indent="1"/>
    </xf>
    <xf numFmtId="0" fontId="324" fillId="0" borderId="205" xfId="3217" applyFont="1" applyBorder="1" applyAlignment="1">
      <alignment horizontal="right" vertical="center" indent="1"/>
    </xf>
    <xf numFmtId="0" fontId="324" fillId="34" borderId="213" xfId="3217" applyFont="1" applyFill="1" applyBorder="1" applyAlignment="1">
      <alignment horizontal="right" vertical="center" indent="1"/>
    </xf>
    <xf numFmtId="0" fontId="324" fillId="34" borderId="214" xfId="3217" applyFont="1" applyFill="1" applyBorder="1" applyAlignment="1">
      <alignment horizontal="right" vertical="center" indent="1"/>
    </xf>
    <xf numFmtId="371" fontId="324" fillId="0" borderId="228" xfId="3155" applyNumberFormat="1" applyFont="1" applyFill="1" applyBorder="1" applyAlignment="1">
      <alignment horizontal="right" vertical="center" indent="1"/>
    </xf>
    <xf numFmtId="371" fontId="324" fillId="0" borderId="204" xfId="3155" applyNumberFormat="1" applyFont="1" applyFill="1" applyBorder="1" applyAlignment="1">
      <alignment horizontal="right" vertical="center" indent="1"/>
    </xf>
    <xf numFmtId="371" fontId="324" fillId="0" borderId="205" xfId="3155" applyNumberFormat="1" applyFont="1" applyFill="1" applyBorder="1" applyAlignment="1">
      <alignment horizontal="right" vertical="center" indent="1"/>
    </xf>
    <xf numFmtId="371" fontId="324" fillId="34" borderId="228" xfId="3217" applyNumberFormat="1" applyFont="1" applyFill="1" applyBorder="1" applyAlignment="1">
      <alignment horizontal="right" vertical="center" indent="1"/>
    </xf>
    <xf numFmtId="371" fontId="324" fillId="34" borderId="204" xfId="3217" applyNumberFormat="1" applyFont="1" applyFill="1" applyBorder="1" applyAlignment="1">
      <alignment horizontal="right" vertical="center" indent="1"/>
    </xf>
    <xf numFmtId="371" fontId="324" fillId="34" borderId="205" xfId="3217" applyNumberFormat="1" applyFont="1" applyFill="1" applyBorder="1" applyAlignment="1">
      <alignment horizontal="right" vertical="center" indent="1"/>
    </xf>
    <xf numFmtId="371" fontId="324" fillId="0" borderId="231" xfId="3217" applyNumberFormat="1" applyFont="1" applyBorder="1" applyAlignment="1">
      <alignment horizontal="right" vertical="center" indent="1"/>
    </xf>
    <xf numFmtId="371" fontId="324" fillId="0" borderId="213" xfId="3217" applyNumberFormat="1" applyFont="1" applyBorder="1" applyAlignment="1">
      <alignment horizontal="right" vertical="center" indent="1"/>
    </xf>
    <xf numFmtId="371" fontId="324" fillId="0" borderId="214" xfId="3217" applyNumberFormat="1" applyFont="1" applyBorder="1" applyAlignment="1">
      <alignment horizontal="right" vertical="center" indent="1"/>
    </xf>
    <xf numFmtId="371" fontId="324" fillId="34" borderId="234" xfId="3217" applyNumberFormat="1" applyFont="1" applyFill="1" applyBorder="1" applyAlignment="1">
      <alignment horizontal="right" vertical="center" indent="1"/>
    </xf>
    <xf numFmtId="371" fontId="324" fillId="34" borderId="113" xfId="3217" applyNumberFormat="1" applyFont="1" applyFill="1" applyBorder="1" applyAlignment="1">
      <alignment horizontal="right" vertical="center" indent="1"/>
    </xf>
    <xf numFmtId="371" fontId="324" fillId="34" borderId="235" xfId="3217" applyNumberFormat="1" applyFont="1" applyFill="1" applyBorder="1" applyAlignment="1">
      <alignment horizontal="right" vertical="center" indent="1"/>
    </xf>
    <xf numFmtId="0" fontId="17" fillId="119" borderId="240" xfId="3217" applyFill="1" applyBorder="1" applyAlignment="1">
      <alignment horizontal="center" vertical="center"/>
    </xf>
    <xf numFmtId="368" fontId="17" fillId="119" borderId="240" xfId="3217" applyNumberFormat="1" applyFill="1" applyBorder="1" applyAlignment="1">
      <alignment horizontal="center" vertical="center"/>
    </xf>
    <xf numFmtId="3" fontId="17" fillId="0" borderId="240" xfId="3217" applyNumberFormat="1" applyBorder="1" applyAlignment="1">
      <alignment horizontal="center" vertical="center"/>
    </xf>
    <xf numFmtId="3" fontId="17" fillId="53" borderId="240" xfId="3217" applyNumberFormat="1" applyFill="1" applyBorder="1" applyAlignment="1">
      <alignment horizontal="center" vertical="center"/>
    </xf>
  </cellXfs>
  <cellStyles count="4769">
    <cellStyle name="-" xfId="89" xr:uid="{00000000-0005-0000-0000-000000000000}"/>
    <cellStyle name="—" xfId="90" xr:uid="{00000000-0005-0000-0000-000001000000}"/>
    <cellStyle name=" 1" xfId="91" xr:uid="{00000000-0005-0000-0000-000002000000}"/>
    <cellStyle name=" 2" xfId="92" xr:uid="{00000000-0005-0000-0000-000003000000}"/>
    <cellStyle name=" 3" xfId="93" xr:uid="{00000000-0005-0000-0000-000004000000}"/>
    <cellStyle name=" 4" xfId="94" xr:uid="{00000000-0005-0000-0000-000005000000}"/>
    <cellStyle name="_x0009_࠴" xfId="95" xr:uid="{00000000-0005-0000-0000-000006000000}"/>
    <cellStyle name="_x000a_shell=progma" xfId="96" xr:uid="{00000000-0005-0000-0000-000007000000}"/>
    <cellStyle name="_x000d__x000a_WORDHELP.DLL=C:\MSOFFICE\WINWORD_x000d__x000a_WORDCBT.DLL=C:\MSOFFICE\WINWORD_x000d__x000a_XLHELP.DLL=C:\MSOFFICE\E" xfId="97" xr:uid="{00000000-0005-0000-0000-000008000000}"/>
    <cellStyle name="_x0001_&quot;_x0001_&quot;_x0001_&quot;_x0001_&quot;_x0001_&quot;_x0001_&quot;_x0001_&quot;_x0001_&quot;_x0001_&quot;_x0001_&quot;_x0001_&quot;_x0001_&quot;_x0001_&quot;_x0001_&quot;_x0001_&quot;_x0001_&quot;_x0001_&quot;" xfId="98" xr:uid="{00000000-0005-0000-0000-000009000000}"/>
    <cellStyle name="_x0001_&quot;_x0001_&quot;_x0001_&quot;_x0001_&quot;_x0001_&quot;_x0001_&quot;_x0001_&quot;_x0001_Z_x0001_Z_x0001_Z_x0001_Z_x0001_Z_x0001_Z_x0001_Z_x0001_Z_x0001_Z_x0001_Z" xfId="99" xr:uid="{00000000-0005-0000-0000-00000A000000}"/>
    <cellStyle name="&quot;X&quot; MEN" xfId="100" xr:uid="{00000000-0005-0000-0000-00000B000000}"/>
    <cellStyle name="#,###.0" xfId="101" xr:uid="{00000000-0005-0000-0000-00000C000000}"/>
    <cellStyle name="#,000.0;(#,000.0)" xfId="102" xr:uid="{00000000-0005-0000-0000-00000D000000}"/>
    <cellStyle name="#,000;(#,000)" xfId="103" xr:uid="{00000000-0005-0000-0000-00000E000000}"/>
    <cellStyle name="$" xfId="104" xr:uid="{00000000-0005-0000-0000-00000F000000}"/>
    <cellStyle name="$ [1]" xfId="105" xr:uid="{00000000-0005-0000-0000-000010000000}"/>
    <cellStyle name="$ [2]" xfId="106" xr:uid="{00000000-0005-0000-0000-000011000000}"/>
    <cellStyle name="$_2002-lease calculation for Japan KK" xfId="107" xr:uid="{00000000-0005-0000-0000-000012000000}"/>
    <cellStyle name="$_2002-lease calculation for Japan KK_Capital lease 1002" xfId="108" xr:uid="{00000000-0005-0000-0000-000013000000}"/>
    <cellStyle name="$_2002-lease calculation for Japan KK_Capital lease 1002_1355" xfId="109" xr:uid="{00000000-0005-0000-0000-000014000000}"/>
    <cellStyle name="$_2002-lease calculation for Japan KK_Capital lease 1002_Book1" xfId="110" xr:uid="{00000000-0005-0000-0000-000015000000}"/>
    <cellStyle name="$_2002-lease calculation for Japan KK_Capital lease 1002_Book3" xfId="111" xr:uid="{00000000-0005-0000-0000-000016000000}"/>
    <cellStyle name="$_2002-lease calculation for Japan KK_Capital lease 1002_CIPHERGEN 0603" xfId="112" xr:uid="{00000000-0005-0000-0000-000017000000}"/>
    <cellStyle name="$_2002-lease calculation for Japan KK_Capital lease 1002_CIPHERGEN AUGUST 2003 " xfId="113" xr:uid="{00000000-0005-0000-0000-000018000000}"/>
    <cellStyle name="$_2002-lease calculation for Japan KK_Capital lease 1002_CIPHERGEN DECEMBER 2003" xfId="114" xr:uid="{00000000-0005-0000-0000-000019000000}"/>
    <cellStyle name="$_2002-lease calculation for Japan KK_Capital lease 1002_CIPHERGEN JULY 2003 " xfId="115" xr:uid="{00000000-0005-0000-0000-00001A000000}"/>
    <cellStyle name="$_2002-lease calculation for Japan KK_Capital lease 1002_CIPHERGEN JULY 2003 Amended" xfId="116" xr:uid="{00000000-0005-0000-0000-00001B000000}"/>
    <cellStyle name="$_2002-lease calculation for Japan KK_Capital lease 1002_CIPHERGEN NOVEMBER 2003  120403" xfId="117" xr:uid="{00000000-0005-0000-0000-00001C000000}"/>
    <cellStyle name="$_2002-lease calculation for Japan KK_Capital lease 1002_CIPHERGEN OCTOBER 2003 " xfId="118" xr:uid="{00000000-0005-0000-0000-00001D000000}"/>
    <cellStyle name="$_2002-lease calculation for Japan KK_Capital lease 1002_CIPHERGEN SEPTEMBER 2003 " xfId="119" xr:uid="{00000000-0005-0000-0000-00001E000000}"/>
    <cellStyle name="$_2002-lease calculation for Japan KK_Capital lease 1002_Intercompany controlling" xfId="120" xr:uid="{00000000-0005-0000-0000-00001F000000}"/>
    <cellStyle name="$_2002-lease calculation for Japan KK_Capital lease 1002_KK's Adjusting entries 1102" xfId="121" xr:uid="{00000000-0005-0000-0000-000020000000}"/>
    <cellStyle name="$_2002-lease calculation for Japan KK_Capital lease 1002_KK's Adjusting entries 1202" xfId="122" xr:uid="{00000000-0005-0000-0000-000021000000}"/>
    <cellStyle name="$_2002-lease calculation for Japan KK_Capital lease 1002_KK's US GAAP Reconciliation 02-03" xfId="123" xr:uid="{00000000-0005-0000-0000-000022000000}"/>
    <cellStyle name="$_2002-lease calculation for Japan KK_Capital lease 1002_TB-03 K" xfId="124" xr:uid="{00000000-0005-0000-0000-000023000000}"/>
    <cellStyle name="$_2002-lease calculation for Japan KK_Capital lease 1002_US GAAP Adjust JAN-03" xfId="125" xr:uid="{00000000-0005-0000-0000-000024000000}"/>
    <cellStyle name="$_2002-lease calculation for Japan KK_Capital lease 1002_US GAAP Lease 01-03" xfId="126" xr:uid="{00000000-0005-0000-0000-000025000000}"/>
    <cellStyle name="$_2002-lease calculation for Japan KK_Capital lease 1002_US GAAP Reconciliation 01-03" xfId="127" xr:uid="{00000000-0005-0000-0000-000026000000}"/>
    <cellStyle name="$_2002-lease calculation for Japan KK_Capital lease 1002_US GAAP Reconciliation 02-03" xfId="128" xr:uid="{00000000-0005-0000-0000-000027000000}"/>
    <cellStyle name="$_2002-lease calculation for Japan KK_Capital lease 1002_US GAAP Reconciliation 03-03" xfId="129" xr:uid="{00000000-0005-0000-0000-000028000000}"/>
    <cellStyle name="$_2002-lease calculation for Japan KK_Capital lease 1002_US GAAP Reconciliation 04-03" xfId="130" xr:uid="{00000000-0005-0000-0000-000029000000}"/>
    <cellStyle name="$_2002-lease calculation for Japan KK_Capital lease 1002_US GAAP Reconciliation 05-03" xfId="131" xr:uid="{00000000-0005-0000-0000-00002A000000}"/>
    <cellStyle name="$_2002-lease calculation for Japan KK_Capital lease 1002_US GAAP Reconciliation 06-03" xfId="132" xr:uid="{00000000-0005-0000-0000-00002B000000}"/>
    <cellStyle name="$_2002-lease calculation for Japan KK_Capital lease 1002_US GAAP Reconciliation 07-03" xfId="133" xr:uid="{00000000-0005-0000-0000-00002C000000}"/>
    <cellStyle name="$_2002-lease calculation for Japan KK_Capital lease 1002_US GAAP Reconciliation 08-03" xfId="134" xr:uid="{00000000-0005-0000-0000-00002D000000}"/>
    <cellStyle name="$_2002-lease calculation for Japan KK_Capital lease 1002_US GAAP Reconciliation 09-03" xfId="135" xr:uid="{00000000-0005-0000-0000-00002E000000}"/>
    <cellStyle name="$_2002-lease calculation for Japan KK_Capital lease 1002_US GAAP Reconciliation 10-02" xfId="136" xr:uid="{00000000-0005-0000-0000-00002F000000}"/>
    <cellStyle name="$_2002-lease calculation for Japan KK_Capital lease 1002_US GAAP Reconciliation 10-03" xfId="137" xr:uid="{00000000-0005-0000-0000-000030000000}"/>
    <cellStyle name="$_2002-lease calculation for Japan KK_Capital lease 1002_US GAAP Reconciliation 11-02" xfId="138" xr:uid="{00000000-0005-0000-0000-000031000000}"/>
    <cellStyle name="$_2002-lease calculation for Japan KK_Capital lease 1002_US GAAP Reconciliation 11-02-to be deleted by CAM" xfId="139" xr:uid="{00000000-0005-0000-0000-000032000000}"/>
    <cellStyle name="$_2002-lease calculation for Japan KK_Capital lease 1002_US GAAP Reconciliation 11-03" xfId="140" xr:uid="{00000000-0005-0000-0000-000033000000}"/>
    <cellStyle name="$_2002-lease calculation for Japan KK_Capital lease 1002_US GAAP Reconciliation 12-02" xfId="141" xr:uid="{00000000-0005-0000-0000-000034000000}"/>
    <cellStyle name="$_2002-lease calculation for Japan KK_Capital lease 1002_US GAAP Reconciliation 12-03" xfId="142" xr:uid="{00000000-0005-0000-0000-000035000000}"/>
    <cellStyle name="$_2002-lease calculation for Japan KK_Capital lease 1002_US GAAP Reconciliation April" xfId="143" xr:uid="{00000000-0005-0000-0000-000036000000}"/>
    <cellStyle name="$_2002-lease calculation for Japan KK_Capital lease 1002_US GAAP Reconciliation April 03" xfId="144" xr:uid="{00000000-0005-0000-0000-000037000000}"/>
    <cellStyle name="$_2002-lease calculation for Japan KK_Capital lease 1002_US GAAP Reconciliation MAR" xfId="145" xr:uid="{00000000-0005-0000-0000-000038000000}"/>
    <cellStyle name="$_2002-lease calculation for Japan KK_Capital lease 1002_US GAAP Reconciliation May 03" xfId="146" xr:uid="{00000000-0005-0000-0000-000039000000}"/>
    <cellStyle name="$_2002-lease calculation for Japan KK_US GAAP Reconciliation 10-02" xfId="147" xr:uid="{00000000-0005-0000-0000-00003A000000}"/>
    <cellStyle name="$_2002-lease calculation for Japan KK_US GAAP Reconciliation 10-02_1355" xfId="148" xr:uid="{00000000-0005-0000-0000-00003B000000}"/>
    <cellStyle name="$_2002-lease calculation for Japan KK_US GAAP Reconciliation 10-02_1355_Book1" xfId="149" xr:uid="{00000000-0005-0000-0000-00003C000000}"/>
    <cellStyle name="$_2002-lease calculation for Japan KK_US GAAP Reconciliation 10-02_1355_CBKK report 1106" xfId="150" xr:uid="{00000000-0005-0000-0000-00003D000000}"/>
    <cellStyle name="$_2002-lease calculation for Japan KK_US GAAP Reconciliation 10-02_1355_CIPHERGEN 0304" xfId="151" xr:uid="{00000000-0005-0000-0000-00003E000000}"/>
    <cellStyle name="$_2002-lease calculation for Japan KK_US GAAP Reconciliation 10-02_1355_CIPHERGEN 0404" xfId="152" xr:uid="{00000000-0005-0000-0000-00003F000000}"/>
    <cellStyle name="$_2002-lease calculation for Japan KK_US GAAP Reconciliation 10-02_1355_CIPHERGEN 0504" xfId="153" xr:uid="{00000000-0005-0000-0000-000040000000}"/>
    <cellStyle name="$_2002-lease calculation for Japan KK_US GAAP Reconciliation 10-02_1355_CIPHERGEN 0604" xfId="154" xr:uid="{00000000-0005-0000-0000-000041000000}"/>
    <cellStyle name="$_2002-lease calculation for Japan KK_US GAAP Reconciliation 10-02_1355_CIPHERGEN 0804" xfId="155" xr:uid="{00000000-0005-0000-0000-000042000000}"/>
    <cellStyle name="$_2002-lease calculation for Japan KK_US GAAP Reconciliation 10-02_1355_CIPHERGEN 0904" xfId="156" xr:uid="{00000000-0005-0000-0000-000043000000}"/>
    <cellStyle name="$_2002-lease calculation for Japan KK_US GAAP Reconciliation 10-02_1355_CIPHERGEN 1004" xfId="157" xr:uid="{00000000-0005-0000-0000-000044000000}"/>
    <cellStyle name="$_2002-lease calculation for Japan KK_US GAAP Reconciliation 10-02_1355_CIPHERGEN 1104" xfId="158" xr:uid="{00000000-0005-0000-0000-000045000000}"/>
    <cellStyle name="$_2002-lease calculation for Japan KK_US GAAP Reconciliation 10-02_1355_CIPHERGEN 1204" xfId="159" xr:uid="{00000000-0005-0000-0000-000046000000}"/>
    <cellStyle name="$_2002-lease calculation for Japan KK_US GAAP Reconciliation 10-02_1355_CIPHERGEN JULY 2004(1st)" xfId="160" xr:uid="{00000000-0005-0000-0000-000047000000}"/>
    <cellStyle name="$_2002-lease calculation for Japan KK_US GAAP Reconciliation 10-02_1355_のれん減損＆DCF_20090127_Y" xfId="161" xr:uid="{00000000-0005-0000-0000-000048000000}"/>
    <cellStyle name="$_2002-lease calculation for Japan KK_US GAAP Reconciliation 10-02_Book1" xfId="162" xr:uid="{00000000-0005-0000-0000-000049000000}"/>
    <cellStyle name="$_2002-lease calculation for Japan KK_US GAAP Reconciliation 10-02_Book3" xfId="163" xr:uid="{00000000-0005-0000-0000-00004A000000}"/>
    <cellStyle name="$_2002-lease calculation for Japan KK_US GAAP Reconciliation 10-02_CIPHERGEN 0603" xfId="164" xr:uid="{00000000-0005-0000-0000-00004B000000}"/>
    <cellStyle name="$_2002-lease calculation for Japan KK_US GAAP Reconciliation 10-02_CIPHERGEN AUGUST 2003 " xfId="165" xr:uid="{00000000-0005-0000-0000-00004C000000}"/>
    <cellStyle name="$_2002-lease calculation for Japan KK_US GAAP Reconciliation 10-02_CIPHERGEN DECEMBER 2003" xfId="166" xr:uid="{00000000-0005-0000-0000-00004D000000}"/>
    <cellStyle name="$_2002-lease calculation for Japan KK_US GAAP Reconciliation 10-02_CIPHERGEN JULY 2003 " xfId="167" xr:uid="{00000000-0005-0000-0000-00004E000000}"/>
    <cellStyle name="$_2002-lease calculation for Japan KK_US GAAP Reconciliation 10-02_CIPHERGEN JULY 2003 Amended" xfId="168" xr:uid="{00000000-0005-0000-0000-00004F000000}"/>
    <cellStyle name="$_2002-lease calculation for Japan KK_US GAAP Reconciliation 10-02_CIPHERGEN NOVEMBER 2003  120403" xfId="169" xr:uid="{00000000-0005-0000-0000-000050000000}"/>
    <cellStyle name="$_2002-lease calculation for Japan KK_US GAAP Reconciliation 10-02_CIPHERGEN OCTOBER 2003 " xfId="170" xr:uid="{00000000-0005-0000-0000-000051000000}"/>
    <cellStyle name="$_2002-lease calculation for Japan KK_US GAAP Reconciliation 10-02_CIPHERGEN SEPTEMBER 2003 " xfId="171" xr:uid="{00000000-0005-0000-0000-000052000000}"/>
    <cellStyle name="$_2002-lease calculation for Japan KK_US GAAP Reconciliation 10-02_Intercompany controlling" xfId="172" xr:uid="{00000000-0005-0000-0000-000053000000}"/>
    <cellStyle name="$_2002-lease calculation for Japan KK_US GAAP Reconciliation 10-02_KK's Adjusting entries 1202" xfId="173" xr:uid="{00000000-0005-0000-0000-000054000000}"/>
    <cellStyle name="$_2002-lease calculation for Japan KK_US GAAP Reconciliation 10-02_KK's US GAAP Reconciliation 02-03" xfId="174" xr:uid="{00000000-0005-0000-0000-000055000000}"/>
    <cellStyle name="$_2002-lease calculation for Japan KK_US GAAP Reconciliation 10-02_TB-03 K" xfId="175" xr:uid="{00000000-0005-0000-0000-000056000000}"/>
    <cellStyle name="$_2002-lease calculation for Japan KK_US GAAP Reconciliation 10-02_US GAAP Adjust JAN-03" xfId="176" xr:uid="{00000000-0005-0000-0000-000057000000}"/>
    <cellStyle name="$_2002-lease calculation for Japan KK_US GAAP Reconciliation 10-02_US GAAP Lease 01-03" xfId="177" xr:uid="{00000000-0005-0000-0000-000058000000}"/>
    <cellStyle name="$_2002-lease calculation for Japan KK_US GAAP Reconciliation 10-02_US GAAP Recon 0304" xfId="178" xr:uid="{00000000-0005-0000-0000-000059000000}"/>
    <cellStyle name="$_2002-lease calculation for Japan KK_US GAAP Reconciliation 10-02_US GAAP Reconciliation 12-03" xfId="179" xr:uid="{00000000-0005-0000-0000-00005A000000}"/>
    <cellStyle name="$_2002-lease calculation for Japan KK_US GAAP Reconciliation 10-02_US GAAP Reconciliation 12-03_Book1" xfId="180" xr:uid="{00000000-0005-0000-0000-00005B000000}"/>
    <cellStyle name="$_2002-lease calculation for Japan KK_US GAAP Reconciliation 10-02_US GAAP Reconciliation 12-03_CBKK report 1106" xfId="181" xr:uid="{00000000-0005-0000-0000-00005C000000}"/>
    <cellStyle name="$_2002-lease calculation for Japan KK_US GAAP Reconciliation 10-02_US GAAP Reconciliation 12-03_CIPHERGEN 0304" xfId="182" xr:uid="{00000000-0005-0000-0000-00005D000000}"/>
    <cellStyle name="$_2002-lease calculation for Japan KK_US GAAP Reconciliation 10-02_US GAAP Reconciliation 12-03_CIPHERGEN 0404" xfId="183" xr:uid="{00000000-0005-0000-0000-00005E000000}"/>
    <cellStyle name="$_2002-lease calculation for Japan KK_US GAAP Reconciliation 10-02_US GAAP Reconciliation 12-03_CIPHERGEN 0504" xfId="184" xr:uid="{00000000-0005-0000-0000-00005F000000}"/>
    <cellStyle name="$_2002-lease calculation for Japan KK_US GAAP Reconciliation 10-02_US GAAP Reconciliation 12-03_CIPHERGEN 0604" xfId="185" xr:uid="{00000000-0005-0000-0000-000060000000}"/>
    <cellStyle name="$_2002-lease calculation for Japan KK_US GAAP Reconciliation 10-02_US GAAP Reconciliation 12-03_CIPHERGEN 0804" xfId="186" xr:uid="{00000000-0005-0000-0000-000061000000}"/>
    <cellStyle name="$_2002-lease calculation for Japan KK_US GAAP Reconciliation 10-02_US GAAP Reconciliation 12-03_CIPHERGEN 0904" xfId="187" xr:uid="{00000000-0005-0000-0000-000062000000}"/>
    <cellStyle name="$_2002-lease calculation for Japan KK_US GAAP Reconciliation 10-02_US GAAP Reconciliation 12-03_CIPHERGEN 1004" xfId="188" xr:uid="{00000000-0005-0000-0000-000063000000}"/>
    <cellStyle name="$_2002-lease calculation for Japan KK_US GAAP Reconciliation 10-02_US GAAP Reconciliation 12-03_CIPHERGEN 1104" xfId="189" xr:uid="{00000000-0005-0000-0000-000064000000}"/>
    <cellStyle name="$_2002-lease calculation for Japan KK_US GAAP Reconciliation 10-02_US GAAP Reconciliation 12-03_CIPHERGEN 1204" xfId="190" xr:uid="{00000000-0005-0000-0000-000065000000}"/>
    <cellStyle name="$_2002-lease calculation for Japan KK_US GAAP Reconciliation 10-02_US GAAP Reconciliation 12-03_CIPHERGEN JULY 2004(1st)" xfId="191" xr:uid="{00000000-0005-0000-0000-000066000000}"/>
    <cellStyle name="$_2002-lease calculation for Japan KK_US GAAP Reconciliation 10-02_US GAAP Reconciliation 12-03_のれん減損＆DCF_20090127_Y" xfId="192" xr:uid="{00000000-0005-0000-0000-000067000000}"/>
    <cellStyle name="$_2002-lease calculation for Japan KK_US GAAP Reconciliation 10-02_US GAAP Reconciliation April" xfId="193" xr:uid="{00000000-0005-0000-0000-000068000000}"/>
    <cellStyle name="$_2002-lease calculation for Japan KK_US GAAP Reconciliation 10-02_US GAAP Reconciliation April 03" xfId="194" xr:uid="{00000000-0005-0000-0000-000069000000}"/>
    <cellStyle name="$_2002-lease calculation for Japan KK_US GAAP Reconciliation 10-02_US GAAP Reconciliation MAR" xfId="195" xr:uid="{00000000-0005-0000-0000-00006A000000}"/>
    <cellStyle name="$_2002-lease calculation for Japan KK_US GAAP Reconciliation 10-02_US GAAP Reconciliation May 03" xfId="196" xr:uid="{00000000-0005-0000-0000-00006B000000}"/>
    <cellStyle name="$_Capital lease" xfId="197" xr:uid="{00000000-0005-0000-0000-00006C000000}"/>
    <cellStyle name="$_Capital lease 1002" xfId="198" xr:uid="{00000000-0005-0000-0000-00006D000000}"/>
    <cellStyle name="$_Capital lease 1002_1355" xfId="199" xr:uid="{00000000-0005-0000-0000-00006E000000}"/>
    <cellStyle name="$_Capital lease 1002_Book1" xfId="200" xr:uid="{00000000-0005-0000-0000-00006F000000}"/>
    <cellStyle name="$_Capital lease 1002_Book3" xfId="201" xr:uid="{00000000-0005-0000-0000-000070000000}"/>
    <cellStyle name="$_Capital lease 1002_CIPHERGEN 0603" xfId="202" xr:uid="{00000000-0005-0000-0000-000071000000}"/>
    <cellStyle name="$_Capital lease 1002_CIPHERGEN AUGUST 2003 " xfId="203" xr:uid="{00000000-0005-0000-0000-000072000000}"/>
    <cellStyle name="$_Capital lease 1002_CIPHERGEN DECEMBER 2003" xfId="204" xr:uid="{00000000-0005-0000-0000-000073000000}"/>
    <cellStyle name="$_Capital lease 1002_CIPHERGEN JULY 2003 " xfId="205" xr:uid="{00000000-0005-0000-0000-000074000000}"/>
    <cellStyle name="$_Capital lease 1002_CIPHERGEN JULY 2003 Amended" xfId="206" xr:uid="{00000000-0005-0000-0000-000075000000}"/>
    <cellStyle name="$_Capital lease 1002_CIPHERGEN NOVEMBER 2003  120403" xfId="207" xr:uid="{00000000-0005-0000-0000-000076000000}"/>
    <cellStyle name="$_Capital lease 1002_CIPHERGEN OCTOBER 2003 " xfId="208" xr:uid="{00000000-0005-0000-0000-000077000000}"/>
    <cellStyle name="$_Capital lease 1002_CIPHERGEN SEPTEMBER 2003 " xfId="209" xr:uid="{00000000-0005-0000-0000-000078000000}"/>
    <cellStyle name="$_Capital lease 1002_Intercompany controlling" xfId="210" xr:uid="{00000000-0005-0000-0000-000079000000}"/>
    <cellStyle name="$_Capital lease 1002_KK's Adjusting entries 1102" xfId="211" xr:uid="{00000000-0005-0000-0000-00007A000000}"/>
    <cellStyle name="$_Capital lease 1002_KK's Adjusting entries 1202" xfId="212" xr:uid="{00000000-0005-0000-0000-00007B000000}"/>
    <cellStyle name="$_Capital lease 1002_KK's US GAAP Reconciliation 02-03" xfId="213" xr:uid="{00000000-0005-0000-0000-00007C000000}"/>
    <cellStyle name="$_Capital lease 1002_TB-03 K" xfId="214" xr:uid="{00000000-0005-0000-0000-00007D000000}"/>
    <cellStyle name="$_Capital lease 1002_US GAAP Adjust JAN-03" xfId="215" xr:uid="{00000000-0005-0000-0000-00007E000000}"/>
    <cellStyle name="$_Capital lease 1002_US GAAP Lease 01-03" xfId="216" xr:uid="{00000000-0005-0000-0000-00007F000000}"/>
    <cellStyle name="$_Capital lease 1002_US GAAP Reconciliation 01-03" xfId="217" xr:uid="{00000000-0005-0000-0000-000080000000}"/>
    <cellStyle name="$_Capital lease 1002_US GAAP Reconciliation 02-03" xfId="218" xr:uid="{00000000-0005-0000-0000-000081000000}"/>
    <cellStyle name="$_Capital lease 1002_US GAAP Reconciliation 03-03" xfId="219" xr:uid="{00000000-0005-0000-0000-000082000000}"/>
    <cellStyle name="$_Capital lease 1002_US GAAP Reconciliation 04-03" xfId="220" xr:uid="{00000000-0005-0000-0000-000083000000}"/>
    <cellStyle name="$_Capital lease 1002_US GAAP Reconciliation 05-03" xfId="221" xr:uid="{00000000-0005-0000-0000-000084000000}"/>
    <cellStyle name="$_Capital lease 1002_US GAAP Reconciliation 06-03" xfId="222" xr:uid="{00000000-0005-0000-0000-000085000000}"/>
    <cellStyle name="$_Capital lease 1002_US GAAP Reconciliation 07-03" xfId="223" xr:uid="{00000000-0005-0000-0000-000086000000}"/>
    <cellStyle name="$_Capital lease 1002_US GAAP Reconciliation 08-03" xfId="224" xr:uid="{00000000-0005-0000-0000-000087000000}"/>
    <cellStyle name="$_Capital lease 1002_US GAAP Reconciliation 09-03" xfId="225" xr:uid="{00000000-0005-0000-0000-000088000000}"/>
    <cellStyle name="$_Capital lease 1002_US GAAP Reconciliation 10-02" xfId="226" xr:uid="{00000000-0005-0000-0000-000089000000}"/>
    <cellStyle name="$_Capital lease 1002_US GAAP Reconciliation 10-03" xfId="227" xr:uid="{00000000-0005-0000-0000-00008A000000}"/>
    <cellStyle name="$_Capital lease 1002_US GAAP Reconciliation 11-02" xfId="228" xr:uid="{00000000-0005-0000-0000-00008B000000}"/>
    <cellStyle name="$_Capital lease 1002_US GAAP Reconciliation 11-02-to be deleted by CAM" xfId="229" xr:uid="{00000000-0005-0000-0000-00008C000000}"/>
    <cellStyle name="$_Capital lease 1002_US GAAP Reconciliation 11-03" xfId="230" xr:uid="{00000000-0005-0000-0000-00008D000000}"/>
    <cellStyle name="$_Capital lease 1002_US GAAP Reconciliation 12-02" xfId="231" xr:uid="{00000000-0005-0000-0000-00008E000000}"/>
    <cellStyle name="$_Capital lease 1002_US GAAP Reconciliation 12-03" xfId="232" xr:uid="{00000000-0005-0000-0000-00008F000000}"/>
    <cellStyle name="$_Capital lease 1002_US GAAP Reconciliation April" xfId="233" xr:uid="{00000000-0005-0000-0000-000090000000}"/>
    <cellStyle name="$_Capital lease 1002_US GAAP Reconciliation April 03" xfId="234" xr:uid="{00000000-0005-0000-0000-000091000000}"/>
    <cellStyle name="$_Capital lease 1002_US GAAP Reconciliation MAR" xfId="235" xr:uid="{00000000-0005-0000-0000-000092000000}"/>
    <cellStyle name="$_Capital lease 1002_US GAAP Reconciliation May 03" xfId="236" xr:uid="{00000000-0005-0000-0000-000093000000}"/>
    <cellStyle name="$_Capital lease_US GAAP Reconciliation 10-02" xfId="237" xr:uid="{00000000-0005-0000-0000-000094000000}"/>
    <cellStyle name="$_Capital lease_US GAAP Reconciliation 10-02_1355" xfId="238" xr:uid="{00000000-0005-0000-0000-000095000000}"/>
    <cellStyle name="$_Capital lease_US GAAP Reconciliation 10-02_1355_Book1" xfId="239" xr:uid="{00000000-0005-0000-0000-000096000000}"/>
    <cellStyle name="$_Capital lease_US GAAP Reconciliation 10-02_1355_CBKK report 1106" xfId="240" xr:uid="{00000000-0005-0000-0000-000097000000}"/>
    <cellStyle name="$_Capital lease_US GAAP Reconciliation 10-02_1355_CIPHERGEN 0304" xfId="241" xr:uid="{00000000-0005-0000-0000-000098000000}"/>
    <cellStyle name="$_Capital lease_US GAAP Reconciliation 10-02_1355_CIPHERGEN 0404" xfId="242" xr:uid="{00000000-0005-0000-0000-000099000000}"/>
    <cellStyle name="$_Capital lease_US GAAP Reconciliation 10-02_1355_CIPHERGEN 0504" xfId="243" xr:uid="{00000000-0005-0000-0000-00009A000000}"/>
    <cellStyle name="$_Capital lease_US GAAP Reconciliation 10-02_1355_CIPHERGEN 0604" xfId="244" xr:uid="{00000000-0005-0000-0000-00009B000000}"/>
    <cellStyle name="$_Capital lease_US GAAP Reconciliation 10-02_1355_CIPHERGEN 0804" xfId="245" xr:uid="{00000000-0005-0000-0000-00009C000000}"/>
    <cellStyle name="$_Capital lease_US GAAP Reconciliation 10-02_1355_CIPHERGEN 0904" xfId="246" xr:uid="{00000000-0005-0000-0000-00009D000000}"/>
    <cellStyle name="$_Capital lease_US GAAP Reconciliation 10-02_1355_CIPHERGEN 1004" xfId="247" xr:uid="{00000000-0005-0000-0000-00009E000000}"/>
    <cellStyle name="$_Capital lease_US GAAP Reconciliation 10-02_1355_CIPHERGEN 1104" xfId="248" xr:uid="{00000000-0005-0000-0000-00009F000000}"/>
    <cellStyle name="$_Capital lease_US GAAP Reconciliation 10-02_1355_CIPHERGEN 1204" xfId="249" xr:uid="{00000000-0005-0000-0000-0000A0000000}"/>
    <cellStyle name="$_Capital lease_US GAAP Reconciliation 10-02_1355_CIPHERGEN JULY 2004(1st)" xfId="250" xr:uid="{00000000-0005-0000-0000-0000A1000000}"/>
    <cellStyle name="$_Capital lease_US GAAP Reconciliation 10-02_1355_のれん減損＆DCF_20090127_Y" xfId="251" xr:uid="{00000000-0005-0000-0000-0000A2000000}"/>
    <cellStyle name="$_Capital lease_US GAAP Reconciliation 10-02_Book1" xfId="252" xr:uid="{00000000-0005-0000-0000-0000A3000000}"/>
    <cellStyle name="$_Capital lease_US GAAP Reconciliation 10-02_Book3" xfId="253" xr:uid="{00000000-0005-0000-0000-0000A4000000}"/>
    <cellStyle name="$_Capital lease_US GAAP Reconciliation 10-02_CIPHERGEN 0603" xfId="254" xr:uid="{00000000-0005-0000-0000-0000A5000000}"/>
    <cellStyle name="$_Capital lease_US GAAP Reconciliation 10-02_CIPHERGEN AUGUST 2003 " xfId="255" xr:uid="{00000000-0005-0000-0000-0000A6000000}"/>
    <cellStyle name="$_Capital lease_US GAAP Reconciliation 10-02_CIPHERGEN DECEMBER 2003" xfId="256" xr:uid="{00000000-0005-0000-0000-0000A7000000}"/>
    <cellStyle name="$_Capital lease_US GAAP Reconciliation 10-02_CIPHERGEN JULY 2003 " xfId="257" xr:uid="{00000000-0005-0000-0000-0000A8000000}"/>
    <cellStyle name="$_Capital lease_US GAAP Reconciliation 10-02_CIPHERGEN JULY 2003 Amended" xfId="258" xr:uid="{00000000-0005-0000-0000-0000A9000000}"/>
    <cellStyle name="$_Capital lease_US GAAP Reconciliation 10-02_CIPHERGEN NOVEMBER 2003  120403" xfId="259" xr:uid="{00000000-0005-0000-0000-0000AA000000}"/>
    <cellStyle name="$_Capital lease_US GAAP Reconciliation 10-02_CIPHERGEN OCTOBER 2003 " xfId="260" xr:uid="{00000000-0005-0000-0000-0000AB000000}"/>
    <cellStyle name="$_Capital lease_US GAAP Reconciliation 10-02_CIPHERGEN SEPTEMBER 2003 " xfId="261" xr:uid="{00000000-0005-0000-0000-0000AC000000}"/>
    <cellStyle name="$_Capital lease_US GAAP Reconciliation 10-02_Intercompany controlling" xfId="262" xr:uid="{00000000-0005-0000-0000-0000AD000000}"/>
    <cellStyle name="$_Capital lease_US GAAP Reconciliation 10-02_KK's Adjusting entries 1202" xfId="263" xr:uid="{00000000-0005-0000-0000-0000AE000000}"/>
    <cellStyle name="$_Capital lease_US GAAP Reconciliation 10-02_KK's US GAAP Reconciliation 02-03" xfId="264" xr:uid="{00000000-0005-0000-0000-0000AF000000}"/>
    <cellStyle name="$_Capital lease_US GAAP Reconciliation 10-02_TB-03 K" xfId="265" xr:uid="{00000000-0005-0000-0000-0000B0000000}"/>
    <cellStyle name="$_Capital lease_US GAAP Reconciliation 10-02_US GAAP Adjust JAN-03" xfId="266" xr:uid="{00000000-0005-0000-0000-0000B1000000}"/>
    <cellStyle name="$_Capital lease_US GAAP Reconciliation 10-02_US GAAP Lease 01-03" xfId="267" xr:uid="{00000000-0005-0000-0000-0000B2000000}"/>
    <cellStyle name="$_Capital lease_US GAAP Reconciliation 10-02_US GAAP Recon 0304" xfId="268" xr:uid="{00000000-0005-0000-0000-0000B3000000}"/>
    <cellStyle name="$_Capital lease_US GAAP Reconciliation 10-02_US GAAP Reconciliation 12-03" xfId="269" xr:uid="{00000000-0005-0000-0000-0000B4000000}"/>
    <cellStyle name="$_Capital lease_US GAAP Reconciliation 10-02_US GAAP Reconciliation 12-03_Book1" xfId="270" xr:uid="{00000000-0005-0000-0000-0000B5000000}"/>
    <cellStyle name="$_Capital lease_US GAAP Reconciliation 10-02_US GAAP Reconciliation 12-03_CBKK report 1106" xfId="271" xr:uid="{00000000-0005-0000-0000-0000B6000000}"/>
    <cellStyle name="$_Capital lease_US GAAP Reconciliation 10-02_US GAAP Reconciliation 12-03_CIPHERGEN 0304" xfId="272" xr:uid="{00000000-0005-0000-0000-0000B7000000}"/>
    <cellStyle name="$_Capital lease_US GAAP Reconciliation 10-02_US GAAP Reconciliation 12-03_CIPHERGEN 0404" xfId="273" xr:uid="{00000000-0005-0000-0000-0000B8000000}"/>
    <cellStyle name="$_Capital lease_US GAAP Reconciliation 10-02_US GAAP Reconciliation 12-03_CIPHERGEN 0504" xfId="274" xr:uid="{00000000-0005-0000-0000-0000B9000000}"/>
    <cellStyle name="$_Capital lease_US GAAP Reconciliation 10-02_US GAAP Reconciliation 12-03_CIPHERGEN 0604" xfId="275" xr:uid="{00000000-0005-0000-0000-0000BA000000}"/>
    <cellStyle name="$_Capital lease_US GAAP Reconciliation 10-02_US GAAP Reconciliation 12-03_CIPHERGEN 0804" xfId="276" xr:uid="{00000000-0005-0000-0000-0000BB000000}"/>
    <cellStyle name="$_Capital lease_US GAAP Reconciliation 10-02_US GAAP Reconciliation 12-03_CIPHERGEN 0904" xfId="277" xr:uid="{00000000-0005-0000-0000-0000BC000000}"/>
    <cellStyle name="$_Capital lease_US GAAP Reconciliation 10-02_US GAAP Reconciliation 12-03_CIPHERGEN 1004" xfId="278" xr:uid="{00000000-0005-0000-0000-0000BD000000}"/>
    <cellStyle name="$_Capital lease_US GAAP Reconciliation 10-02_US GAAP Reconciliation 12-03_CIPHERGEN 1104" xfId="279" xr:uid="{00000000-0005-0000-0000-0000BE000000}"/>
    <cellStyle name="$_Capital lease_US GAAP Reconciliation 10-02_US GAAP Reconciliation 12-03_CIPHERGEN 1204" xfId="280" xr:uid="{00000000-0005-0000-0000-0000BF000000}"/>
    <cellStyle name="$_Capital lease_US GAAP Reconciliation 10-02_US GAAP Reconciliation 12-03_CIPHERGEN JULY 2004(1st)" xfId="281" xr:uid="{00000000-0005-0000-0000-0000C0000000}"/>
    <cellStyle name="$_Capital lease_US GAAP Reconciliation 10-02_US GAAP Reconciliation 12-03_のれん減損＆DCF_20090127_Y" xfId="282" xr:uid="{00000000-0005-0000-0000-0000C1000000}"/>
    <cellStyle name="$_Capital lease_US GAAP Reconciliation 10-02_US GAAP Reconciliation April" xfId="283" xr:uid="{00000000-0005-0000-0000-0000C2000000}"/>
    <cellStyle name="$_Capital lease_US GAAP Reconciliation 10-02_US GAAP Reconciliation April 03" xfId="284" xr:uid="{00000000-0005-0000-0000-0000C3000000}"/>
    <cellStyle name="$_Capital lease_US GAAP Reconciliation 10-02_US GAAP Reconciliation MAR" xfId="285" xr:uid="{00000000-0005-0000-0000-0000C4000000}"/>
    <cellStyle name="$_Capital lease_US GAAP Reconciliation 10-02_US GAAP Reconciliation May 03" xfId="286" xr:uid="{00000000-0005-0000-0000-0000C5000000}"/>
    <cellStyle name="$_japan kk-2002 q3" xfId="287" xr:uid="{00000000-0005-0000-0000-0000C6000000}"/>
    <cellStyle name="$_japan kk-2002 q3_Capital lease 1002" xfId="288" xr:uid="{00000000-0005-0000-0000-0000C7000000}"/>
    <cellStyle name="$_japan kk-2002 q3_Capital lease 1002_1355" xfId="289" xr:uid="{00000000-0005-0000-0000-0000C8000000}"/>
    <cellStyle name="$_japan kk-2002 q3_Capital lease 1002_Book1" xfId="290" xr:uid="{00000000-0005-0000-0000-0000C9000000}"/>
    <cellStyle name="$_japan kk-2002 q3_Capital lease 1002_Book3" xfId="291" xr:uid="{00000000-0005-0000-0000-0000CA000000}"/>
    <cellStyle name="$_japan kk-2002 q3_Capital lease 1002_CIPHERGEN 0603" xfId="292" xr:uid="{00000000-0005-0000-0000-0000CB000000}"/>
    <cellStyle name="$_japan kk-2002 q3_Capital lease 1002_CIPHERGEN AUGUST 2003 " xfId="293" xr:uid="{00000000-0005-0000-0000-0000CC000000}"/>
    <cellStyle name="$_japan kk-2002 q3_Capital lease 1002_CIPHERGEN DECEMBER 2003" xfId="294" xr:uid="{00000000-0005-0000-0000-0000CD000000}"/>
    <cellStyle name="$_japan kk-2002 q3_Capital lease 1002_CIPHERGEN JULY 2003 " xfId="295" xr:uid="{00000000-0005-0000-0000-0000CE000000}"/>
    <cellStyle name="$_japan kk-2002 q3_Capital lease 1002_CIPHERGEN JULY 2003 Amended" xfId="296" xr:uid="{00000000-0005-0000-0000-0000CF000000}"/>
    <cellStyle name="$_japan kk-2002 q3_Capital lease 1002_CIPHERGEN NOVEMBER 2003  120403" xfId="297" xr:uid="{00000000-0005-0000-0000-0000D0000000}"/>
    <cellStyle name="$_japan kk-2002 q3_Capital lease 1002_CIPHERGEN OCTOBER 2003 " xfId="298" xr:uid="{00000000-0005-0000-0000-0000D1000000}"/>
    <cellStyle name="$_japan kk-2002 q3_Capital lease 1002_CIPHERGEN SEPTEMBER 2003 " xfId="299" xr:uid="{00000000-0005-0000-0000-0000D2000000}"/>
    <cellStyle name="$_japan kk-2002 q3_Capital lease 1002_Intercompany controlling" xfId="300" xr:uid="{00000000-0005-0000-0000-0000D3000000}"/>
    <cellStyle name="$_japan kk-2002 q3_Capital lease 1002_KK's Adjusting entries 1102" xfId="301" xr:uid="{00000000-0005-0000-0000-0000D4000000}"/>
    <cellStyle name="$_japan kk-2002 q3_Capital lease 1002_KK's Adjusting entries 1202" xfId="302" xr:uid="{00000000-0005-0000-0000-0000D5000000}"/>
    <cellStyle name="$_japan kk-2002 q3_Capital lease 1002_KK's US GAAP Reconciliation 02-03" xfId="303" xr:uid="{00000000-0005-0000-0000-0000D6000000}"/>
    <cellStyle name="$_japan kk-2002 q3_Capital lease 1002_TB-03 K" xfId="304" xr:uid="{00000000-0005-0000-0000-0000D7000000}"/>
    <cellStyle name="$_japan kk-2002 q3_Capital lease 1002_US GAAP Adjust JAN-03" xfId="305" xr:uid="{00000000-0005-0000-0000-0000D8000000}"/>
    <cellStyle name="$_japan kk-2002 q3_Capital lease 1002_US GAAP Lease 01-03" xfId="306" xr:uid="{00000000-0005-0000-0000-0000D9000000}"/>
    <cellStyle name="$_japan kk-2002 q3_Capital lease 1002_US GAAP Reconciliation 01-03" xfId="307" xr:uid="{00000000-0005-0000-0000-0000DA000000}"/>
    <cellStyle name="$_japan kk-2002 q3_Capital lease 1002_US GAAP Reconciliation 02-03" xfId="308" xr:uid="{00000000-0005-0000-0000-0000DB000000}"/>
    <cellStyle name="$_japan kk-2002 q3_Capital lease 1002_US GAAP Reconciliation 03-03" xfId="309" xr:uid="{00000000-0005-0000-0000-0000DC000000}"/>
    <cellStyle name="$_japan kk-2002 q3_Capital lease 1002_US GAAP Reconciliation 04-03" xfId="310" xr:uid="{00000000-0005-0000-0000-0000DD000000}"/>
    <cellStyle name="$_japan kk-2002 q3_Capital lease 1002_US GAAP Reconciliation 05-03" xfId="311" xr:uid="{00000000-0005-0000-0000-0000DE000000}"/>
    <cellStyle name="$_japan kk-2002 q3_Capital lease 1002_US GAAP Reconciliation 06-03" xfId="312" xr:uid="{00000000-0005-0000-0000-0000DF000000}"/>
    <cellStyle name="$_japan kk-2002 q3_Capital lease 1002_US GAAP Reconciliation 07-03" xfId="313" xr:uid="{00000000-0005-0000-0000-0000E0000000}"/>
    <cellStyle name="$_japan kk-2002 q3_Capital lease 1002_US GAAP Reconciliation 08-03" xfId="314" xr:uid="{00000000-0005-0000-0000-0000E1000000}"/>
    <cellStyle name="$_japan kk-2002 q3_Capital lease 1002_US GAAP Reconciliation 09-03" xfId="315" xr:uid="{00000000-0005-0000-0000-0000E2000000}"/>
    <cellStyle name="$_japan kk-2002 q3_Capital lease 1002_US GAAP Reconciliation 10-02" xfId="316" xr:uid="{00000000-0005-0000-0000-0000E3000000}"/>
    <cellStyle name="$_japan kk-2002 q3_Capital lease 1002_US GAAP Reconciliation 10-03" xfId="317" xr:uid="{00000000-0005-0000-0000-0000E4000000}"/>
    <cellStyle name="$_japan kk-2002 q3_Capital lease 1002_US GAAP Reconciliation 11-02" xfId="318" xr:uid="{00000000-0005-0000-0000-0000E5000000}"/>
    <cellStyle name="$_japan kk-2002 q3_Capital lease 1002_US GAAP Reconciliation 11-02-to be deleted by CAM" xfId="319" xr:uid="{00000000-0005-0000-0000-0000E6000000}"/>
    <cellStyle name="$_japan kk-2002 q3_Capital lease 1002_US GAAP Reconciliation 11-03" xfId="320" xr:uid="{00000000-0005-0000-0000-0000E7000000}"/>
    <cellStyle name="$_japan kk-2002 q3_Capital lease 1002_US GAAP Reconciliation 12-02" xfId="321" xr:uid="{00000000-0005-0000-0000-0000E8000000}"/>
    <cellStyle name="$_japan kk-2002 q3_Capital lease 1002_US GAAP Reconciliation 12-03" xfId="322" xr:uid="{00000000-0005-0000-0000-0000E9000000}"/>
    <cellStyle name="$_japan kk-2002 q3_Capital lease 1002_US GAAP Reconciliation April" xfId="323" xr:uid="{00000000-0005-0000-0000-0000EA000000}"/>
    <cellStyle name="$_japan kk-2002 q3_Capital lease 1002_US GAAP Reconciliation April 03" xfId="324" xr:uid="{00000000-0005-0000-0000-0000EB000000}"/>
    <cellStyle name="$_japan kk-2002 q3_Capital lease 1002_US GAAP Reconciliation MAR" xfId="325" xr:uid="{00000000-0005-0000-0000-0000EC000000}"/>
    <cellStyle name="$_japan kk-2002 q3_Capital lease 1002_US GAAP Reconciliation May 03" xfId="326" xr:uid="{00000000-0005-0000-0000-0000ED000000}"/>
    <cellStyle name="$_japan kk-2002 q3_US GAAP Reconciliation 10-02" xfId="327" xr:uid="{00000000-0005-0000-0000-0000EE000000}"/>
    <cellStyle name="$_japan kk-2002 q3_US GAAP Reconciliation 10-02_1355" xfId="328" xr:uid="{00000000-0005-0000-0000-0000EF000000}"/>
    <cellStyle name="$_japan kk-2002 q3_US GAAP Reconciliation 10-02_1355_Book1" xfId="329" xr:uid="{00000000-0005-0000-0000-0000F0000000}"/>
    <cellStyle name="$_japan kk-2002 q3_US GAAP Reconciliation 10-02_1355_CBKK report 1106" xfId="330" xr:uid="{00000000-0005-0000-0000-0000F1000000}"/>
    <cellStyle name="$_japan kk-2002 q3_US GAAP Reconciliation 10-02_1355_CIPHERGEN 0304" xfId="331" xr:uid="{00000000-0005-0000-0000-0000F2000000}"/>
    <cellStyle name="$_japan kk-2002 q3_US GAAP Reconciliation 10-02_1355_CIPHERGEN 0404" xfId="332" xr:uid="{00000000-0005-0000-0000-0000F3000000}"/>
    <cellStyle name="$_japan kk-2002 q3_US GAAP Reconciliation 10-02_1355_CIPHERGEN 0504" xfId="333" xr:uid="{00000000-0005-0000-0000-0000F4000000}"/>
    <cellStyle name="$_japan kk-2002 q3_US GAAP Reconciliation 10-02_1355_CIPHERGEN 0604" xfId="334" xr:uid="{00000000-0005-0000-0000-0000F5000000}"/>
    <cellStyle name="$_japan kk-2002 q3_US GAAP Reconciliation 10-02_1355_CIPHERGEN 0804" xfId="335" xr:uid="{00000000-0005-0000-0000-0000F6000000}"/>
    <cellStyle name="$_japan kk-2002 q3_US GAAP Reconciliation 10-02_1355_CIPHERGEN 0904" xfId="336" xr:uid="{00000000-0005-0000-0000-0000F7000000}"/>
    <cellStyle name="$_japan kk-2002 q3_US GAAP Reconciliation 10-02_1355_CIPHERGEN 1004" xfId="337" xr:uid="{00000000-0005-0000-0000-0000F8000000}"/>
    <cellStyle name="$_japan kk-2002 q3_US GAAP Reconciliation 10-02_1355_CIPHERGEN 1104" xfId="338" xr:uid="{00000000-0005-0000-0000-0000F9000000}"/>
    <cellStyle name="$_japan kk-2002 q3_US GAAP Reconciliation 10-02_1355_CIPHERGEN 1204" xfId="339" xr:uid="{00000000-0005-0000-0000-0000FA000000}"/>
    <cellStyle name="$_japan kk-2002 q3_US GAAP Reconciliation 10-02_1355_CIPHERGEN JULY 2004(1st)" xfId="340" xr:uid="{00000000-0005-0000-0000-0000FB000000}"/>
    <cellStyle name="$_japan kk-2002 q3_US GAAP Reconciliation 10-02_1355_のれん減損＆DCF_20090127_Y" xfId="341" xr:uid="{00000000-0005-0000-0000-0000FC000000}"/>
    <cellStyle name="$_japan kk-2002 q3_US GAAP Reconciliation 10-02_Book1" xfId="342" xr:uid="{00000000-0005-0000-0000-0000FD000000}"/>
    <cellStyle name="$_japan kk-2002 q3_US GAAP Reconciliation 10-02_Book3" xfId="343" xr:uid="{00000000-0005-0000-0000-0000FE000000}"/>
    <cellStyle name="$_japan kk-2002 q3_US GAAP Reconciliation 10-02_CIPHERGEN 0603" xfId="344" xr:uid="{00000000-0005-0000-0000-0000FF000000}"/>
    <cellStyle name="$_japan kk-2002 q3_US GAAP Reconciliation 10-02_CIPHERGEN AUGUST 2003 " xfId="345" xr:uid="{00000000-0005-0000-0000-000000010000}"/>
    <cellStyle name="$_japan kk-2002 q3_US GAAP Reconciliation 10-02_CIPHERGEN DECEMBER 2003" xfId="346" xr:uid="{00000000-0005-0000-0000-000001010000}"/>
    <cellStyle name="$_japan kk-2002 q3_US GAAP Reconciliation 10-02_CIPHERGEN JULY 2003 " xfId="347" xr:uid="{00000000-0005-0000-0000-000002010000}"/>
    <cellStyle name="$_japan kk-2002 q3_US GAAP Reconciliation 10-02_CIPHERGEN JULY 2003 Amended" xfId="348" xr:uid="{00000000-0005-0000-0000-000003010000}"/>
    <cellStyle name="$_japan kk-2002 q3_US GAAP Reconciliation 10-02_CIPHERGEN NOVEMBER 2003  120403" xfId="349" xr:uid="{00000000-0005-0000-0000-000004010000}"/>
    <cellStyle name="$_japan kk-2002 q3_US GAAP Reconciliation 10-02_CIPHERGEN OCTOBER 2003 " xfId="350" xr:uid="{00000000-0005-0000-0000-000005010000}"/>
    <cellStyle name="$_japan kk-2002 q3_US GAAP Reconciliation 10-02_CIPHERGEN SEPTEMBER 2003 " xfId="351" xr:uid="{00000000-0005-0000-0000-000006010000}"/>
    <cellStyle name="$_japan kk-2002 q3_US GAAP Reconciliation 10-02_Intercompany controlling" xfId="352" xr:uid="{00000000-0005-0000-0000-000007010000}"/>
    <cellStyle name="$_japan kk-2002 q3_US GAAP Reconciliation 10-02_KK's Adjusting entries 1202" xfId="353" xr:uid="{00000000-0005-0000-0000-000008010000}"/>
    <cellStyle name="$_japan kk-2002 q3_US GAAP Reconciliation 10-02_KK's US GAAP Reconciliation 02-03" xfId="354" xr:uid="{00000000-0005-0000-0000-000009010000}"/>
    <cellStyle name="$_japan kk-2002 q3_US GAAP Reconciliation 10-02_TB-03 K" xfId="355" xr:uid="{00000000-0005-0000-0000-00000A010000}"/>
    <cellStyle name="$_japan kk-2002 q3_US GAAP Reconciliation 10-02_US GAAP Adjust JAN-03" xfId="356" xr:uid="{00000000-0005-0000-0000-00000B010000}"/>
    <cellStyle name="$_japan kk-2002 q3_US GAAP Reconciliation 10-02_US GAAP Lease 01-03" xfId="357" xr:uid="{00000000-0005-0000-0000-00000C010000}"/>
    <cellStyle name="$_japan kk-2002 q3_US GAAP Reconciliation 10-02_US GAAP Recon 0304" xfId="358" xr:uid="{00000000-0005-0000-0000-00000D010000}"/>
    <cellStyle name="$_japan kk-2002 q3_US GAAP Reconciliation 10-02_US GAAP Reconciliation 12-03" xfId="359" xr:uid="{00000000-0005-0000-0000-00000E010000}"/>
    <cellStyle name="$_japan kk-2002 q3_US GAAP Reconciliation 10-02_US GAAP Reconciliation 12-03_Book1" xfId="360" xr:uid="{00000000-0005-0000-0000-00000F010000}"/>
    <cellStyle name="$_japan kk-2002 q3_US GAAP Reconciliation 10-02_US GAAP Reconciliation 12-03_CBKK report 1106" xfId="361" xr:uid="{00000000-0005-0000-0000-000010010000}"/>
    <cellStyle name="$_japan kk-2002 q3_US GAAP Reconciliation 10-02_US GAAP Reconciliation 12-03_CIPHERGEN 0304" xfId="362" xr:uid="{00000000-0005-0000-0000-000011010000}"/>
    <cellStyle name="$_japan kk-2002 q3_US GAAP Reconciliation 10-02_US GAAP Reconciliation 12-03_CIPHERGEN 0404" xfId="363" xr:uid="{00000000-0005-0000-0000-000012010000}"/>
    <cellStyle name="$_japan kk-2002 q3_US GAAP Reconciliation 10-02_US GAAP Reconciliation 12-03_CIPHERGEN 0504" xfId="364" xr:uid="{00000000-0005-0000-0000-000013010000}"/>
    <cellStyle name="$_japan kk-2002 q3_US GAAP Reconciliation 10-02_US GAAP Reconciliation 12-03_CIPHERGEN 0604" xfId="365" xr:uid="{00000000-0005-0000-0000-000014010000}"/>
    <cellStyle name="$_japan kk-2002 q3_US GAAP Reconciliation 10-02_US GAAP Reconciliation 12-03_CIPHERGEN 0804" xfId="366" xr:uid="{00000000-0005-0000-0000-000015010000}"/>
    <cellStyle name="$_japan kk-2002 q3_US GAAP Reconciliation 10-02_US GAAP Reconciliation 12-03_CIPHERGEN 0904" xfId="367" xr:uid="{00000000-0005-0000-0000-000016010000}"/>
    <cellStyle name="$_japan kk-2002 q3_US GAAP Reconciliation 10-02_US GAAP Reconciliation 12-03_CIPHERGEN 1004" xfId="368" xr:uid="{00000000-0005-0000-0000-000017010000}"/>
    <cellStyle name="$_japan kk-2002 q3_US GAAP Reconciliation 10-02_US GAAP Reconciliation 12-03_CIPHERGEN 1104" xfId="369" xr:uid="{00000000-0005-0000-0000-000018010000}"/>
    <cellStyle name="$_japan kk-2002 q3_US GAAP Reconciliation 10-02_US GAAP Reconciliation 12-03_CIPHERGEN 1204" xfId="370" xr:uid="{00000000-0005-0000-0000-000019010000}"/>
    <cellStyle name="$_japan kk-2002 q3_US GAAP Reconciliation 10-02_US GAAP Reconciliation 12-03_CIPHERGEN JULY 2004(1st)" xfId="371" xr:uid="{00000000-0005-0000-0000-00001A010000}"/>
    <cellStyle name="$_japan kk-2002 q3_US GAAP Reconciliation 10-02_US GAAP Reconciliation 12-03_のれん減損＆DCF_20090127_Y" xfId="372" xr:uid="{00000000-0005-0000-0000-00001B010000}"/>
    <cellStyle name="$_japan kk-2002 q3_US GAAP Reconciliation 10-02_US GAAP Reconciliation April" xfId="373" xr:uid="{00000000-0005-0000-0000-00001C010000}"/>
    <cellStyle name="$_japan kk-2002 q3_US GAAP Reconciliation 10-02_US GAAP Reconciliation April 03" xfId="374" xr:uid="{00000000-0005-0000-0000-00001D010000}"/>
    <cellStyle name="$_japan kk-2002 q3_US GAAP Reconciliation 10-02_US GAAP Reconciliation MAR" xfId="375" xr:uid="{00000000-0005-0000-0000-00001E010000}"/>
    <cellStyle name="$_japan kk-2002 q3_US GAAP Reconciliation 10-02_US GAAP Reconciliation May 03" xfId="376" xr:uid="{00000000-0005-0000-0000-00001F010000}"/>
    <cellStyle name="$_TDK - 142 Analysis - 080407Test" xfId="377" xr:uid="{00000000-0005-0000-0000-000020010000}"/>
    <cellStyle name="$_US GAAP Reconciliation 10-02" xfId="378" xr:uid="{00000000-0005-0000-0000-000021010000}"/>
    <cellStyle name="$_US GAAP Reconciliation 10-02_1355" xfId="379" xr:uid="{00000000-0005-0000-0000-000022010000}"/>
    <cellStyle name="$_US GAAP Reconciliation 10-02_1355_Book1" xfId="380" xr:uid="{00000000-0005-0000-0000-000023010000}"/>
    <cellStyle name="$_US GAAP Reconciliation 10-02_1355_CBKK report 1106" xfId="381" xr:uid="{00000000-0005-0000-0000-000024010000}"/>
    <cellStyle name="$_US GAAP Reconciliation 10-02_1355_CIPHERGEN 0304" xfId="382" xr:uid="{00000000-0005-0000-0000-000025010000}"/>
    <cellStyle name="$_US GAAP Reconciliation 10-02_1355_CIPHERGEN 0404" xfId="383" xr:uid="{00000000-0005-0000-0000-000026010000}"/>
    <cellStyle name="$_US GAAP Reconciliation 10-02_1355_CIPHERGEN 0504" xfId="384" xr:uid="{00000000-0005-0000-0000-000027010000}"/>
    <cellStyle name="$_US GAAP Reconciliation 10-02_1355_CIPHERGEN 0604" xfId="385" xr:uid="{00000000-0005-0000-0000-000028010000}"/>
    <cellStyle name="$_US GAAP Reconciliation 10-02_1355_CIPHERGEN 0804" xfId="386" xr:uid="{00000000-0005-0000-0000-000029010000}"/>
    <cellStyle name="$_US GAAP Reconciliation 10-02_1355_CIPHERGEN 0904" xfId="387" xr:uid="{00000000-0005-0000-0000-00002A010000}"/>
    <cellStyle name="$_US GAAP Reconciliation 10-02_1355_CIPHERGEN 1004" xfId="388" xr:uid="{00000000-0005-0000-0000-00002B010000}"/>
    <cellStyle name="$_US GAAP Reconciliation 10-02_1355_CIPHERGEN 1104" xfId="389" xr:uid="{00000000-0005-0000-0000-00002C010000}"/>
    <cellStyle name="$_US GAAP Reconciliation 10-02_1355_CIPHERGEN 1204" xfId="390" xr:uid="{00000000-0005-0000-0000-00002D010000}"/>
    <cellStyle name="$_US GAAP Reconciliation 10-02_1355_CIPHERGEN JULY 2004(1st)" xfId="391" xr:uid="{00000000-0005-0000-0000-00002E010000}"/>
    <cellStyle name="$_US GAAP Reconciliation 10-02_1355_のれん減損＆DCF_20090127_Y" xfId="392" xr:uid="{00000000-0005-0000-0000-00002F010000}"/>
    <cellStyle name="$_US GAAP Reconciliation 10-02_Book1" xfId="393" xr:uid="{00000000-0005-0000-0000-000030010000}"/>
    <cellStyle name="$_US GAAP Reconciliation 10-02_Book3" xfId="394" xr:uid="{00000000-0005-0000-0000-000031010000}"/>
    <cellStyle name="$_US GAAP Reconciliation 10-02_CIPHERGEN 0603" xfId="395" xr:uid="{00000000-0005-0000-0000-000032010000}"/>
    <cellStyle name="$_US GAAP Reconciliation 10-02_CIPHERGEN AUGUST 2003 " xfId="396" xr:uid="{00000000-0005-0000-0000-000033010000}"/>
    <cellStyle name="$_US GAAP Reconciliation 10-02_CIPHERGEN DECEMBER 2003" xfId="397" xr:uid="{00000000-0005-0000-0000-000034010000}"/>
    <cellStyle name="$_US GAAP Reconciliation 10-02_CIPHERGEN JULY 2003 " xfId="398" xr:uid="{00000000-0005-0000-0000-000035010000}"/>
    <cellStyle name="$_US GAAP Reconciliation 10-02_CIPHERGEN JULY 2003 Amended" xfId="399" xr:uid="{00000000-0005-0000-0000-000036010000}"/>
    <cellStyle name="$_US GAAP Reconciliation 10-02_CIPHERGEN NOVEMBER 2003  120403" xfId="400" xr:uid="{00000000-0005-0000-0000-000037010000}"/>
    <cellStyle name="$_US GAAP Reconciliation 10-02_CIPHERGEN OCTOBER 2003 " xfId="401" xr:uid="{00000000-0005-0000-0000-000038010000}"/>
    <cellStyle name="$_US GAAP Reconciliation 10-02_CIPHERGEN SEPTEMBER 2003 " xfId="402" xr:uid="{00000000-0005-0000-0000-000039010000}"/>
    <cellStyle name="$_US GAAP Reconciliation 10-02_Intercompany controlling" xfId="403" xr:uid="{00000000-0005-0000-0000-00003A010000}"/>
    <cellStyle name="$_US GAAP Reconciliation 10-02_KK's Adjusting entries 1202" xfId="404" xr:uid="{00000000-0005-0000-0000-00003B010000}"/>
    <cellStyle name="$_US GAAP Reconciliation 10-02_KK's US GAAP Reconciliation 02-03" xfId="405" xr:uid="{00000000-0005-0000-0000-00003C010000}"/>
    <cellStyle name="$_US GAAP Reconciliation 10-02_TB-03 K" xfId="406" xr:uid="{00000000-0005-0000-0000-00003D010000}"/>
    <cellStyle name="$_US GAAP Reconciliation 10-02_US GAAP Adjust JAN-03" xfId="407" xr:uid="{00000000-0005-0000-0000-00003E010000}"/>
    <cellStyle name="$_US GAAP Reconciliation 10-02_US GAAP Lease 01-03" xfId="408" xr:uid="{00000000-0005-0000-0000-00003F010000}"/>
    <cellStyle name="$_US GAAP Reconciliation 10-02_US GAAP Recon 0304" xfId="409" xr:uid="{00000000-0005-0000-0000-000040010000}"/>
    <cellStyle name="$_US GAAP Reconciliation 10-02_US GAAP Reconciliation 12-03" xfId="410" xr:uid="{00000000-0005-0000-0000-000041010000}"/>
    <cellStyle name="$_US GAAP Reconciliation 10-02_US GAAP Reconciliation 12-03_Book1" xfId="411" xr:uid="{00000000-0005-0000-0000-000042010000}"/>
    <cellStyle name="$_US GAAP Reconciliation 10-02_US GAAP Reconciliation 12-03_CBKK report 1106" xfId="412" xr:uid="{00000000-0005-0000-0000-000043010000}"/>
    <cellStyle name="$_US GAAP Reconciliation 10-02_US GAAP Reconciliation 12-03_CIPHERGEN 0304" xfId="413" xr:uid="{00000000-0005-0000-0000-000044010000}"/>
    <cellStyle name="$_US GAAP Reconciliation 10-02_US GAAP Reconciliation 12-03_CIPHERGEN 0404" xfId="414" xr:uid="{00000000-0005-0000-0000-000045010000}"/>
    <cellStyle name="$_US GAAP Reconciliation 10-02_US GAAP Reconciliation 12-03_CIPHERGEN 0504" xfId="415" xr:uid="{00000000-0005-0000-0000-000046010000}"/>
    <cellStyle name="$_US GAAP Reconciliation 10-02_US GAAP Reconciliation 12-03_CIPHERGEN 0604" xfId="416" xr:uid="{00000000-0005-0000-0000-000047010000}"/>
    <cellStyle name="$_US GAAP Reconciliation 10-02_US GAAP Reconciliation 12-03_CIPHERGEN 0804" xfId="417" xr:uid="{00000000-0005-0000-0000-000048010000}"/>
    <cellStyle name="$_US GAAP Reconciliation 10-02_US GAAP Reconciliation 12-03_CIPHERGEN 0904" xfId="418" xr:uid="{00000000-0005-0000-0000-000049010000}"/>
    <cellStyle name="$_US GAAP Reconciliation 10-02_US GAAP Reconciliation 12-03_CIPHERGEN 1004" xfId="419" xr:uid="{00000000-0005-0000-0000-00004A010000}"/>
    <cellStyle name="$_US GAAP Reconciliation 10-02_US GAAP Reconciliation 12-03_CIPHERGEN 1104" xfId="420" xr:uid="{00000000-0005-0000-0000-00004B010000}"/>
    <cellStyle name="$_US GAAP Reconciliation 10-02_US GAAP Reconciliation 12-03_CIPHERGEN 1204" xfId="421" xr:uid="{00000000-0005-0000-0000-00004C010000}"/>
    <cellStyle name="$_US GAAP Reconciliation 10-02_US GAAP Reconciliation 12-03_CIPHERGEN JULY 2004(1st)" xfId="422" xr:uid="{00000000-0005-0000-0000-00004D010000}"/>
    <cellStyle name="$_US GAAP Reconciliation 10-02_US GAAP Reconciliation 12-03_のれん減損＆DCF_20090127_Y" xfId="423" xr:uid="{00000000-0005-0000-0000-00004E010000}"/>
    <cellStyle name="$_US GAAP Reconciliation 10-02_US GAAP Reconciliation April" xfId="424" xr:uid="{00000000-0005-0000-0000-00004F010000}"/>
    <cellStyle name="$_US GAAP Reconciliation 10-02_US GAAP Reconciliation April 03" xfId="425" xr:uid="{00000000-0005-0000-0000-000050010000}"/>
    <cellStyle name="$_US GAAP Reconciliation 10-02_US GAAP Reconciliation MAR" xfId="426" xr:uid="{00000000-0005-0000-0000-000051010000}"/>
    <cellStyle name="$_US GAAP Reconciliation 10-02_US GAAP Reconciliation May 03" xfId="427" xr:uid="{00000000-0005-0000-0000-000052010000}"/>
    <cellStyle name="$横付け" xfId="428" xr:uid="{00000000-0005-0000-0000-000053010000}"/>
    <cellStyle name="%" xfId="429" xr:uid="{00000000-0005-0000-0000-000054010000}"/>
    <cellStyle name="% [1]" xfId="430" xr:uid="{00000000-0005-0000-0000-000055010000}"/>
    <cellStyle name="% [2]" xfId="431" xr:uid="{00000000-0005-0000-0000-000056010000}"/>
    <cellStyle name="% 2" xfId="432" xr:uid="{00000000-0005-0000-0000-000057010000}"/>
    <cellStyle name="% 3" xfId="433" xr:uid="{00000000-0005-0000-0000-000058010000}"/>
    <cellStyle name="% 4" xfId="434" xr:uid="{00000000-0005-0000-0000-000059010000}"/>
    <cellStyle name="% 5" xfId="435" xr:uid="{00000000-0005-0000-0000-00005A010000}"/>
    <cellStyle name="% Dilution" xfId="436" xr:uid="{00000000-0005-0000-0000-00005B010000}"/>
    <cellStyle name="%_【Amur】計数計画_20110518①" xfId="437" xr:uid="{00000000-0005-0000-0000-00005C010000}"/>
    <cellStyle name="%_Budget 2010 FS tables - Larry" xfId="438" xr:uid="{00000000-0005-0000-0000-00005D010000}"/>
    <cellStyle name="%_GDT conso P&amp;L 2008-2014 v8" xfId="439" xr:uid="{00000000-0005-0000-0000-00005E010000}"/>
    <cellStyle name="%_GDT conso P&amp;L 2008-2014 v8_Budget 2010 FS tables - Larry 010212009 (5)" xfId="440" xr:uid="{00000000-0005-0000-0000-00005F010000}"/>
    <cellStyle name="%_GDT conso P&amp;L 2008-2014 v8_Updated IS template" xfId="441" xr:uid="{00000000-0005-0000-0000-000060010000}"/>
    <cellStyle name="(###)" xfId="1" xr:uid="{00000000-0005-0000-0000-000061010000}"/>
    <cellStyle name="(0,000)" xfId="442" xr:uid="{00000000-0005-0000-0000-000062010000}"/>
    <cellStyle name="(0,000.0)" xfId="443" xr:uid="{00000000-0005-0000-0000-000063010000}"/>
    <cellStyle name="(0,000.00)" xfId="444" xr:uid="{00000000-0005-0000-0000-000064010000}"/>
    <cellStyle name="(1,000)" xfId="445" xr:uid="{00000000-0005-0000-0000-000065010000}"/>
    <cellStyle name="(1,000)x" xfId="446" xr:uid="{00000000-0005-0000-0000-000066010000}"/>
    <cellStyle name="(z*¯_x000f_°(”,¯?À(¢,¯?Ð(°,¯?à(Â,¯?ð(Ô,¯?" xfId="447" xr:uid="{00000000-0005-0000-0000-000067010000}"/>
    <cellStyle name="******************************************" xfId="448" xr:uid="{00000000-0005-0000-0000-000068010000}"/>
    <cellStyle name="_x0002_._x0011__x0002_._x001b__x0002_ _x0015_%_x0018__x0001_" xfId="449" xr:uid="{00000000-0005-0000-0000-000069010000}"/>
    <cellStyle name="?" xfId="450" xr:uid="{00000000-0005-0000-0000-00006A010000}"/>
    <cellStyle name="_x001f_?--_x0004_ _x000c__x0009__x0003__x000b__x0001__x000a__x000b__x0002_--_x0008__x0004__x0002__x0002__x0007__x0007__x0007__x0007__x0007__x0007__x0007__x0007__x0007__x0007__x0007__x0007__x0007__x0007__x0002_-_x0004_ _x000c__x0009__x0003__x000b__x0001__x000a__x000b__x0002_--_x0008__x0002_" xfId="451" xr:uid="{00000000-0005-0000-0000-00006B010000}"/>
    <cellStyle name="??" xfId="452" xr:uid="{00000000-0005-0000-0000-00006C010000}"/>
    <cellStyle name="?? [0.00]_Analysis of Loans" xfId="453" xr:uid="{00000000-0005-0000-0000-00006D010000}"/>
    <cellStyle name="??&amp;" xfId="454" xr:uid="{00000000-0005-0000-0000-00006E010000}"/>
    <cellStyle name="??&amp;O?&amp;H?_x0008__x000f__x0007_?_x0007__x0001__x0001_" xfId="455" xr:uid="{00000000-0005-0000-0000-00006F010000}"/>
    <cellStyle name="??&amp;O?&amp;H?_x0008_??_x0007__x0001__x0001_" xfId="456" xr:uid="{00000000-0005-0000-0000-000070010000}"/>
    <cellStyle name="???" xfId="2" xr:uid="{00000000-0005-0000-0000-000071010000}"/>
    <cellStyle name="???? [0.00]_Analysis of Loans" xfId="457" xr:uid="{00000000-0005-0000-0000-000072010000}"/>
    <cellStyle name="????_Analysis of Loans" xfId="458" xr:uid="{00000000-0005-0000-0000-000073010000}"/>
    <cellStyle name="??_????????H9.12????????" xfId="459" xr:uid="{00000000-0005-0000-0000-000074010000}"/>
    <cellStyle name="?_EM-HTI" xfId="460" xr:uid="{00000000-0005-0000-0000-000075010000}"/>
    <cellStyle name="?_EM-KT" xfId="461" xr:uid="{00000000-0005-0000-0000-000076010000}"/>
    <cellStyle name="?_EM-Optus" xfId="462" xr:uid="{00000000-0005-0000-0000-000077010000}"/>
    <cellStyle name="?_EM-SKTelecom_old" xfId="463" xr:uid="{00000000-0005-0000-0000-000078010000}"/>
    <cellStyle name="?_EM-SKTelecom_old_EM-HTI" xfId="464" xr:uid="{00000000-0005-0000-0000-000079010000}"/>
    <cellStyle name="?_GS Assumptions-F" xfId="465" xr:uid="{00000000-0005-0000-0000-00007A010000}"/>
    <cellStyle name="?_GS Assumptions-F_EM-Optus" xfId="466" xr:uid="{00000000-0005-0000-0000-00007B010000}"/>
    <cellStyle name="?_GS_Balance" xfId="467" xr:uid="{00000000-0005-0000-0000-00007C010000}"/>
    <cellStyle name="?_GS_Balance_EM-Optus" xfId="468" xr:uid="{00000000-0005-0000-0000-00007D010000}"/>
    <cellStyle name="?_GS_Cash " xfId="469" xr:uid="{00000000-0005-0000-0000-00007E010000}"/>
    <cellStyle name="?_GS_Cash  (2)" xfId="470" xr:uid="{00000000-0005-0000-0000-00007F010000}"/>
    <cellStyle name="?_GS_Cash  (2)_EM-Optus" xfId="471" xr:uid="{00000000-0005-0000-0000-000080010000}"/>
    <cellStyle name="?_GS_Cash _EM-Optus" xfId="472" xr:uid="{00000000-0005-0000-0000-000081010000}"/>
    <cellStyle name="?_GS_DCF" xfId="473" xr:uid="{00000000-0005-0000-0000-000082010000}"/>
    <cellStyle name="?_GS_DCF_EM-Optus" xfId="474" xr:uid="{00000000-0005-0000-0000-000083010000}"/>
    <cellStyle name="?_GS_PNL" xfId="475" xr:uid="{00000000-0005-0000-0000-000084010000}"/>
    <cellStyle name="?_GS_PNL_EM-Optus" xfId="476" xr:uid="{00000000-0005-0000-0000-000085010000}"/>
    <cellStyle name="?†????? [0.00]_Region Orders (2)???" xfId="477" xr:uid="{00000000-0005-0000-0000-000086010000}"/>
    <cellStyle name="?AO_CASH FLOW " xfId="478" xr:uid="{00000000-0005-0000-0000-000087010000}"/>
    <cellStyle name="?e??A?_laroux_A??I2A?_BS&amp;IncStat_PL_S " xfId="479" xr:uid="{00000000-0005-0000-0000-000088010000}"/>
    <cellStyle name="?œ¡????¿¿ [0.00]_Region Orders (2)_KOR" xfId="480" xr:uid="{00000000-0005-0000-0000-000089010000}"/>
    <cellStyle name="?œ¡????¿¿_Region Orders (2)_KOR (2" xfId="481" xr:uid="{00000000-0005-0000-0000-00008A010000}"/>
    <cellStyle name="?W・_iij_base_bs" xfId="482" xr:uid="{00000000-0005-0000-0000-00008B010000}"/>
    <cellStyle name="?W€_Pacific Region P&amp;L " xfId="483" xr:uid="{00000000-0005-0000-0000-00008C010000}"/>
    <cellStyle name="?W_Pacific Region P&amp;L " xfId="484" xr:uid="{00000000-0005-0000-0000-00008D010000}"/>
    <cellStyle name="?마 [0]_CASH FLOW " xfId="485" xr:uid="{00000000-0005-0000-0000-00008E010000}"/>
    <cellStyle name="?마_CASH FLOW " xfId="486" xr:uid="{00000000-0005-0000-0000-00008F010000}"/>
    <cellStyle name="?핺_2Q97 dist.EOM " xfId="487" xr:uid="{00000000-0005-0000-0000-000090010000}"/>
    <cellStyle name="]_^[꺞_x0008_?" xfId="488" xr:uid="{00000000-0005-0000-0000-000091010000}"/>
    <cellStyle name="]_^[꺞_x0008_?_【Amur】計数計画_20110518①" xfId="489" xr:uid="{00000000-0005-0000-0000-000092010000}"/>
    <cellStyle name="_%(SignOnly)" xfId="490" xr:uid="{00000000-0005-0000-0000-000093010000}"/>
    <cellStyle name="_%(SignSpaceOnly)" xfId="491" xr:uid="{00000000-0005-0000-0000-000094010000}"/>
    <cellStyle name="_0104속보" xfId="492" xr:uid="{00000000-0005-0000-0000-000095010000}"/>
    <cellStyle name="_0104속보_【Amur】計数計画_20110518①" xfId="493" xr:uid="{00000000-0005-0000-0000-000096010000}"/>
    <cellStyle name="-_080319cottonマルチプル日本ver2" xfId="494" xr:uid="{00000000-0005-0000-0000-000097010000}"/>
    <cellStyle name="_09생판" xfId="495" xr:uid="{00000000-0005-0000-0000-000098010000}"/>
    <cellStyle name="_09생판_【Amur】計数計画_20110518①" xfId="496" xr:uid="{00000000-0005-0000-0000-000099010000}"/>
    <cellStyle name="_09현황" xfId="497" xr:uid="{00000000-0005-0000-0000-00009A010000}"/>
    <cellStyle name="_1_영상(1109_3)_본사" xfId="498" xr:uid="{00000000-0005-0000-0000-00009B010000}"/>
    <cellStyle name="_1_영상(1109_3)_본사_【Amur】計数計画_20110518①" xfId="499" xr:uid="{00000000-0005-0000-0000-00009C010000}"/>
    <cellStyle name="—_100902 Helen NTT FCF to be sent" xfId="500" xr:uid="{00000000-0005-0000-0000-00009D010000}"/>
    <cellStyle name="_12월투자" xfId="501" xr:uid="{00000000-0005-0000-0000-00009E010000}"/>
    <cellStyle name="_12판매비" xfId="502" xr:uid="{00000000-0005-0000-0000-00009F010000}"/>
    <cellStyle name="_12판매비_【Amur】計数計画_20110518①" xfId="503" xr:uid="{00000000-0005-0000-0000-0000A0010000}"/>
    <cellStyle name="_1Red" xfId="504" xr:uid="{00000000-0005-0000-0000-0000A1010000}"/>
    <cellStyle name="_1월실행" xfId="505" xr:uid="{00000000-0005-0000-0000-0000A2010000}"/>
    <cellStyle name="_1월실행_【Amur】計数計画_20110518①" xfId="506" xr:uid="{00000000-0005-0000-0000-0000A3010000}"/>
    <cellStyle name="_3월 실적2" xfId="507" xr:uid="{00000000-0005-0000-0000-0000A4010000}"/>
    <cellStyle name="_3월_1Q경비실적" xfId="508" xr:uid="{00000000-0005-0000-0000-0000A5010000}"/>
    <cellStyle name="_3월속보" xfId="509" xr:uid="{00000000-0005-0000-0000-0000A6010000}"/>
    <cellStyle name="_3월속보_【Amur】計数計画_20110518①" xfId="510" xr:uid="{00000000-0005-0000-0000-0000A7010000}"/>
    <cellStyle name="_3월실적분석" xfId="511" xr:uid="{00000000-0005-0000-0000-0000A8010000}"/>
    <cellStyle name="_3월실적분석_【Amur】計数計画_20110518①" xfId="512" xr:uid="{00000000-0005-0000-0000-0000A9010000}"/>
    <cellStyle name="_44수지" xfId="513" xr:uid="{00000000-0005-0000-0000-0000AA010000}"/>
    <cellStyle name="_44수지_【Amur】計数計画_20110518①" xfId="514" xr:uid="{00000000-0005-0000-0000-0000AB010000}"/>
    <cellStyle name="_5_프린팅(1110_1)_구조본" xfId="515" xr:uid="{00000000-0005-0000-0000-0000AC010000}"/>
    <cellStyle name="_5_프린팅(1110_1)_구조본_【Amur】計数計画_20110518①" xfId="516" xr:uid="{00000000-0005-0000-0000-0000AD010000}"/>
    <cellStyle name="_8속보연계" xfId="517" xr:uid="{00000000-0005-0000-0000-0000AE010000}"/>
    <cellStyle name="_8속보연계_【Amur】計数計画_20110518①" xfId="518" xr:uid="{00000000-0005-0000-0000-0000AF010000}"/>
    <cellStyle name="_8월본사비속보분석" xfId="519" xr:uid="{00000000-0005-0000-0000-0000B0010000}"/>
    <cellStyle name="_8월본사비속보분석_【Amur】計数計画_20110518①" xfId="520" xr:uid="{00000000-0005-0000-0000-0000B1010000}"/>
    <cellStyle name="_9905예3" xfId="521" xr:uid="{00000000-0005-0000-0000-0000B2010000}"/>
    <cellStyle name="_9905예3_【Amur】計数計画_20110518①" xfId="522" xr:uid="{00000000-0005-0000-0000-0000B3010000}"/>
    <cellStyle name="_9909예BB2" xfId="523" xr:uid="{00000000-0005-0000-0000-0000B4010000}"/>
    <cellStyle name="_9909예BB2_【Amur】計数計画_20110518①" xfId="524" xr:uid="{00000000-0005-0000-0000-0000B5010000}"/>
    <cellStyle name="_9910예AQ" xfId="525" xr:uid="{00000000-0005-0000-0000-0000B6010000}"/>
    <cellStyle name="_9910예AQ_【Amur】計数計画_20110518①" xfId="526" xr:uid="{00000000-0005-0000-0000-0000B7010000}"/>
    <cellStyle name="_9944행" xfId="527" xr:uid="{00000000-0005-0000-0000-0000B8010000}"/>
    <cellStyle name="_9944행_【Amur】計数計画_20110518①" xfId="528" xr:uid="{00000000-0005-0000-0000-0000B9010000}"/>
    <cellStyle name="_99특성DB" xfId="529" xr:uid="{00000000-0005-0000-0000-0000BA010000}"/>
    <cellStyle name="_99특성DB_【Amur】計数計画_20110518①" xfId="530" xr:uid="{00000000-0005-0000-0000-0000BB010000}"/>
    <cellStyle name="_Bloomberg 企業価値算定テンプレート" xfId="531" xr:uid="{00000000-0005-0000-0000-0000BC010000}"/>
    <cellStyle name="_Bloomberg 企業価値算定テンプレート_【Amur】計数計画_20110518①" xfId="532" xr:uid="{00000000-0005-0000-0000-0000BD010000}"/>
    <cellStyle name="_Book2 Chart 1" xfId="533" xr:uid="{00000000-0005-0000-0000-0000BE010000}"/>
    <cellStyle name="_Book2 Chart 2" xfId="534" xr:uid="{00000000-0005-0000-0000-0000BF010000}"/>
    <cellStyle name="_Book2 Chart 3" xfId="535" xr:uid="{00000000-0005-0000-0000-0000C0010000}"/>
    <cellStyle name="_Book2 Chart 4" xfId="536" xr:uid="{00000000-0005-0000-0000-0000C1010000}"/>
    <cellStyle name="_Book2 Chart 5" xfId="537" xr:uid="{00000000-0005-0000-0000-0000C2010000}"/>
    <cellStyle name="_Book2 Chart 6" xfId="538" xr:uid="{00000000-0005-0000-0000-0000C3010000}"/>
    <cellStyle name="_Book2 Chart 7" xfId="539" xr:uid="{00000000-0005-0000-0000-0000C4010000}"/>
    <cellStyle name="_Book2 Chart 8" xfId="540" xr:uid="{00000000-0005-0000-0000-0000C5010000}"/>
    <cellStyle name="_Book2 Chart 9" xfId="541" xr:uid="{00000000-0005-0000-0000-0000C6010000}"/>
    <cellStyle name="_Column1" xfId="542" xr:uid="{00000000-0005-0000-0000-0000C7010000}"/>
    <cellStyle name="_Column1_Pro-forma net assets_Template" xfId="543" xr:uid="{00000000-0005-0000-0000-0000C8010000}"/>
    <cellStyle name="_Column1_Vegra GmbH - Working Capital analysis" xfId="544" xr:uid="{00000000-0005-0000-0000-0000C9010000}"/>
    <cellStyle name="_Column2" xfId="545" xr:uid="{00000000-0005-0000-0000-0000CA010000}"/>
    <cellStyle name="_Column2_Pro-forma net assets_Template" xfId="546" xr:uid="{00000000-0005-0000-0000-0000CB010000}"/>
    <cellStyle name="_Column3" xfId="547" xr:uid="{00000000-0005-0000-0000-0000CC010000}"/>
    <cellStyle name="_Column3_Pro-forma net assets_Template" xfId="548" xr:uid="{00000000-0005-0000-0000-0000CD010000}"/>
    <cellStyle name="_Column4" xfId="549" xr:uid="{00000000-0005-0000-0000-0000CE010000}"/>
    <cellStyle name="_Column4_Pro-forma net assets_Template" xfId="550" xr:uid="{00000000-0005-0000-0000-0000CF010000}"/>
    <cellStyle name="_Column5" xfId="551" xr:uid="{00000000-0005-0000-0000-0000D0010000}"/>
    <cellStyle name="_Column5_Pro-forma net assets_Template" xfId="552" xr:uid="{00000000-0005-0000-0000-0000D1010000}"/>
    <cellStyle name="_Column6" xfId="553" xr:uid="{00000000-0005-0000-0000-0000D2010000}"/>
    <cellStyle name="_Column6_Pro-forma net assets_Template" xfId="554" xr:uid="{00000000-0005-0000-0000-0000D3010000}"/>
    <cellStyle name="_Column7" xfId="555" xr:uid="{00000000-0005-0000-0000-0000D4010000}"/>
    <cellStyle name="_Column7_Pro-forma net assets_Template" xfId="556" xr:uid="{00000000-0005-0000-0000-0000D5010000}"/>
    <cellStyle name="_Comma" xfId="557" xr:uid="{00000000-0005-0000-0000-0000D6010000}"/>
    <cellStyle name="_Comma_03_AVP_0501" xfId="558" xr:uid="{00000000-0005-0000-0000-0000D7010000}"/>
    <cellStyle name="_Comma_04_merger_plan_0917" xfId="559" xr:uid="{00000000-0005-0000-0000-0000D8010000}"/>
    <cellStyle name="_Comma_04_model_pocket_20030603" xfId="560" xr:uid="{00000000-0005-0000-0000-0000D9010000}"/>
    <cellStyle name="_Comma_10_Prj_summary_031001version" xfId="561" xr:uid="{00000000-0005-0000-0000-0000DA010000}"/>
    <cellStyle name="_Comma_9434Model031118" xfId="562" xr:uid="{00000000-0005-0000-0000-0000DB010000}"/>
    <cellStyle name="_Comma_arpu_assumption" xfId="563" xr:uid="{00000000-0005-0000-0000-0000DC010000}"/>
    <cellStyle name="_Comma_Base" xfId="564" xr:uid="{00000000-0005-0000-0000-0000DD010000}"/>
    <cellStyle name="_Comma_financial_031222" xfId="565" xr:uid="{00000000-0005-0000-0000-0000DE010000}"/>
    <cellStyle name="_Comma_kari" xfId="566" xr:uid="{00000000-0005-0000-0000-0000DF010000}"/>
    <cellStyle name="_Comma_Phoenix Projection_030910" xfId="567" xr:uid="{00000000-0005-0000-0000-0000E0010000}"/>
    <cellStyle name="_Comma_projection_format_0531" xfId="568" xr:uid="{00000000-0005-0000-0000-0000E1010000}"/>
    <cellStyle name="_Comma_Valuation_1.0" xfId="569" xr:uid="{00000000-0005-0000-0000-0000E2010000}"/>
    <cellStyle name="_Comma_Valuation_10.0_up date" xfId="570" xr:uid="{00000000-0005-0000-0000-0000E3010000}"/>
    <cellStyle name="_Currency" xfId="571" xr:uid="{00000000-0005-0000-0000-0000E4010000}"/>
    <cellStyle name="_Currency_03_AVP_0501" xfId="572" xr:uid="{00000000-0005-0000-0000-0000E5010000}"/>
    <cellStyle name="_Currency_04_merger_plan_0917" xfId="573" xr:uid="{00000000-0005-0000-0000-0000E6010000}"/>
    <cellStyle name="_Currency_04_model_pocket_20030603" xfId="574" xr:uid="{00000000-0005-0000-0000-0000E7010000}"/>
    <cellStyle name="_Currency_10_Prj_summary_031001version" xfId="575" xr:uid="{00000000-0005-0000-0000-0000E8010000}"/>
    <cellStyle name="_Currency_9434Model031118" xfId="576" xr:uid="{00000000-0005-0000-0000-0000E9010000}"/>
    <cellStyle name="_Currency_Alamosa Standalone6" xfId="577" xr:uid="{00000000-0005-0000-0000-0000EA010000}"/>
    <cellStyle name="_Currency_arpu_assumption" xfId="578" xr:uid="{00000000-0005-0000-0000-0000EB010000}"/>
    <cellStyle name="_Currency_Base" xfId="579" xr:uid="{00000000-0005-0000-0000-0000EC010000}"/>
    <cellStyle name="_Currency_Book1" xfId="580" xr:uid="{00000000-0005-0000-0000-0000ED010000}"/>
    <cellStyle name="_Currency_Book1_Jazztel model 16DP3-Exhibits" xfId="581" xr:uid="{00000000-0005-0000-0000-0000EE010000}"/>
    <cellStyle name="_Currency_Book1_Jazztel model 16DP3-Exhibits_T_MOBIL2" xfId="582" xr:uid="{00000000-0005-0000-0000-0000EF010000}"/>
    <cellStyle name="_Currency_Book1_Jazztel model 18DP-exhibits" xfId="583" xr:uid="{00000000-0005-0000-0000-0000F0010000}"/>
    <cellStyle name="_Currency_Book2" xfId="584" xr:uid="{00000000-0005-0000-0000-0000F1010000}"/>
    <cellStyle name="_Currency_Book2_Jazztel model 16DP3-Exhibits" xfId="585" xr:uid="{00000000-0005-0000-0000-0000F2010000}"/>
    <cellStyle name="_Currency_Book2_Jazztel model 16DP3-Exhibits_T_MOBIL2" xfId="586" xr:uid="{00000000-0005-0000-0000-0000F3010000}"/>
    <cellStyle name="_Currency_Book2_Jazztel model 18DP-exhibits" xfId="587" xr:uid="{00000000-0005-0000-0000-0000F4010000}"/>
    <cellStyle name="_Currency_CSC_excersize" xfId="588" xr:uid="{00000000-0005-0000-0000-0000F5010000}"/>
    <cellStyle name="_Currency_dcf" xfId="589" xr:uid="{00000000-0005-0000-0000-0000F6010000}"/>
    <cellStyle name="_Currency_financial_031222" xfId="590" xr:uid="{00000000-0005-0000-0000-0000F7010000}"/>
    <cellStyle name="_Currency_Jazztel model 15-exhibits" xfId="591" xr:uid="{00000000-0005-0000-0000-0000F8010000}"/>
    <cellStyle name="_Currency_Jazztel model 15-exhibits bis" xfId="592" xr:uid="{00000000-0005-0000-0000-0000F9010000}"/>
    <cellStyle name="_Currency_Jazztel model 15-exhibits bis_T_MOBIL2" xfId="593" xr:uid="{00000000-0005-0000-0000-0000FA010000}"/>
    <cellStyle name="_Currency_Jazztel model 15-exhibits_Jazztel model 16DP3-Exhibits" xfId="594" xr:uid="{00000000-0005-0000-0000-0000FB010000}"/>
    <cellStyle name="_Currency_Jazztel model 15-exhibits_Jazztel model 16DP3-Exhibits_T_MOBIL2" xfId="595" xr:uid="{00000000-0005-0000-0000-0000FC010000}"/>
    <cellStyle name="_Currency_Jazztel model 15-exhibits_Jazztel model 18DP-exhibits" xfId="596" xr:uid="{00000000-0005-0000-0000-0000FD010000}"/>
    <cellStyle name="_Currency_Jazztel model 15-exhibits-Friso2" xfId="597" xr:uid="{00000000-0005-0000-0000-0000FE010000}"/>
    <cellStyle name="_Currency_Jazztel model 15-exhibits-Friso2_Jazztel model 16DP3-Exhibits" xfId="598" xr:uid="{00000000-0005-0000-0000-0000FF010000}"/>
    <cellStyle name="_Currency_Jazztel model 15-exhibits-Friso2_Jazztel model 16DP3-Exhibits_T_MOBIL2" xfId="599" xr:uid="{00000000-0005-0000-0000-000000020000}"/>
    <cellStyle name="_Currency_Jazztel model 15-exhibits-Friso2_Jazztel model 18DP-exhibits" xfId="600" xr:uid="{00000000-0005-0000-0000-000001020000}"/>
    <cellStyle name="_Currency_kari" xfId="601" xr:uid="{00000000-0005-0000-0000-000002020000}"/>
    <cellStyle name="_Currency_Overseas" xfId="602" xr:uid="{00000000-0005-0000-0000-000003020000}"/>
    <cellStyle name="_Currency_Phoenix Projection_030910" xfId="603" xr:uid="{00000000-0005-0000-0000-000004020000}"/>
    <cellStyle name="_Currency_projection_format_0531" xfId="604" xr:uid="{00000000-0005-0000-0000-000005020000}"/>
    <cellStyle name="_Currency_Roberts Standalone14 Quarterly 2" xfId="605" xr:uid="{00000000-0005-0000-0000-000006020000}"/>
    <cellStyle name="_Currency_THE TELECOM SERVICES CSC (3Q99)_AP2K_SU" xfId="606" xr:uid="{00000000-0005-0000-0000-000007020000}"/>
    <cellStyle name="_Currency_Valuation_1.0" xfId="607" xr:uid="{00000000-0005-0000-0000-000008020000}"/>
    <cellStyle name="_Currency_Valuation_10.0_up date" xfId="608" xr:uid="{00000000-0005-0000-0000-000009020000}"/>
    <cellStyle name="_CurrencySpace" xfId="609" xr:uid="{00000000-0005-0000-0000-00000A020000}"/>
    <cellStyle name="_CurrencySpace_04_merger_plan_0917" xfId="610" xr:uid="{00000000-0005-0000-0000-00000B020000}"/>
    <cellStyle name="_CurrencySpace_9434Model031118" xfId="611" xr:uid="{00000000-0005-0000-0000-00000C020000}"/>
    <cellStyle name="_CurrencySpace_Base" xfId="612" xr:uid="{00000000-0005-0000-0000-00000D020000}"/>
    <cellStyle name="_CurrencySpace_kari" xfId="613" xr:uid="{00000000-0005-0000-0000-00000E020000}"/>
    <cellStyle name="_CurrencySpace_projection_format_0531" xfId="614" xr:uid="{00000000-0005-0000-0000-00000F020000}"/>
    <cellStyle name="_CurrencySpace_Valuation_1.0" xfId="615" xr:uid="{00000000-0005-0000-0000-000010020000}"/>
    <cellStyle name="_CurrencySpace_Valuation_10.0_up date" xfId="616" xr:uid="{00000000-0005-0000-0000-000011020000}"/>
    <cellStyle name="_Data" xfId="617" xr:uid="{00000000-0005-0000-0000-000012020000}"/>
    <cellStyle name="_Data_Pro-forma net assets_Template" xfId="618" xr:uid="{00000000-0005-0000-0000-000013020000}"/>
    <cellStyle name="_Data_Vegra GmbH - Working Capital analysis" xfId="619" xr:uid="{00000000-0005-0000-0000-000014020000}"/>
    <cellStyle name="_databook_master" xfId="620" xr:uid="{00000000-0005-0000-0000-000015020000}"/>
    <cellStyle name="_DCF Matrix" xfId="621" xr:uid="{00000000-0005-0000-0000-000016020000}"/>
    <cellStyle name="_dimon" xfId="622" xr:uid="{00000000-0005-0000-0000-000017020000}"/>
    <cellStyle name="_Dollar" xfId="623" xr:uid="{00000000-0005-0000-0000-000018020000}"/>
    <cellStyle name="_Dollar_Jazztel model 16DP3-Exhibits" xfId="624" xr:uid="{00000000-0005-0000-0000-000019020000}"/>
    <cellStyle name="_Dollar_Jazztel model 18DP-exhibits" xfId="625" xr:uid="{00000000-0005-0000-0000-00001A020000}"/>
    <cellStyle name="_Dollar_Jazztel model 18DP-exhibits_T_MOBIL2" xfId="626" xr:uid="{00000000-0005-0000-0000-00001B020000}"/>
    <cellStyle name="_EBITDA" xfId="627" xr:uid="{00000000-0005-0000-0000-00001C020000}"/>
    <cellStyle name="—_EM-HTI" xfId="628" xr:uid="{00000000-0005-0000-0000-00001D020000}"/>
    <cellStyle name="—_EM-HTI_100902 Helen NTT FCF to be sent" xfId="629" xr:uid="{00000000-0005-0000-0000-00001E020000}"/>
    <cellStyle name="—_EM-HTI_GlobalValuation_Japan" xfId="630" xr:uid="{00000000-0005-0000-0000-00001F020000}"/>
    <cellStyle name="—_EM-HTI_JT CROCI" xfId="631" xr:uid="{00000000-0005-0000-0000-000020020000}"/>
    <cellStyle name="—_EM-HTI_KDDI CROCI" xfId="632" xr:uid="{00000000-0005-0000-0000-000021020000}"/>
    <cellStyle name="—_EM-HTI_NTT CROCI" xfId="633" xr:uid="{00000000-0005-0000-0000-000022020000}"/>
    <cellStyle name="—_EM-HTI_NTT proportionate" xfId="634" xr:uid="{00000000-0005-0000-0000-000023020000}"/>
    <cellStyle name="—_EM-HTI_Sheet1" xfId="635" xr:uid="{00000000-0005-0000-0000-000024020000}"/>
    <cellStyle name="—_EM-KT" xfId="636" xr:uid="{00000000-0005-0000-0000-000025020000}"/>
    <cellStyle name="—_EM-Optus" xfId="637" xr:uid="{00000000-0005-0000-0000-000026020000}"/>
    <cellStyle name="—_EM-SKTelecom_old" xfId="638" xr:uid="{00000000-0005-0000-0000-000027020000}"/>
    <cellStyle name="—_EM-SKTelecom_old_EM-HTI" xfId="639" xr:uid="{00000000-0005-0000-0000-000028020000}"/>
    <cellStyle name="—_EM-SKTelecom_old_EM-HTI_100902 Helen NTT FCF to be sent" xfId="640" xr:uid="{00000000-0005-0000-0000-000029020000}"/>
    <cellStyle name="—_EM-SKTelecom_old_EM-HTI_GlobalValuation_Japan" xfId="641" xr:uid="{00000000-0005-0000-0000-00002A020000}"/>
    <cellStyle name="—_EM-SKTelecom_old_EM-HTI_JT CROCI" xfId="642" xr:uid="{00000000-0005-0000-0000-00002B020000}"/>
    <cellStyle name="—_EM-SKTelecom_old_EM-HTI_KDDI CROCI" xfId="643" xr:uid="{00000000-0005-0000-0000-00002C020000}"/>
    <cellStyle name="—_EM-SKTelecom_old_EM-HTI_NTT CROCI" xfId="644" xr:uid="{00000000-0005-0000-0000-00002D020000}"/>
    <cellStyle name="—_EM-SKTelecom_old_EM-HTI_NTT proportionate" xfId="645" xr:uid="{00000000-0005-0000-0000-00002E020000}"/>
    <cellStyle name="—_EM-SKTelecom_old_EM-HTI_Sheet1" xfId="646" xr:uid="{00000000-0005-0000-0000-00002F020000}"/>
    <cellStyle name="_Euro" xfId="647" xr:uid="{00000000-0005-0000-0000-000030020000}"/>
    <cellStyle name="—_GlobalValuation_Japan" xfId="648" xr:uid="{00000000-0005-0000-0000-000031020000}"/>
    <cellStyle name="_GPM경비양식" xfId="649" xr:uid="{00000000-0005-0000-0000-000032020000}"/>
    <cellStyle name="—_GS Assumptions-F" xfId="650" xr:uid="{00000000-0005-0000-0000-000033020000}"/>
    <cellStyle name="—_GS Assumptions-F_100902 Helen NTT FCF to be sent" xfId="651" xr:uid="{00000000-0005-0000-0000-000034020000}"/>
    <cellStyle name="—_GS Assumptions-F_EM-Optus" xfId="652" xr:uid="{00000000-0005-0000-0000-000035020000}"/>
    <cellStyle name="—_GS Assumptions-F_GlobalValuation_Japan" xfId="653" xr:uid="{00000000-0005-0000-0000-000036020000}"/>
    <cellStyle name="—_GS Assumptions-F_JT CROCI" xfId="654" xr:uid="{00000000-0005-0000-0000-000037020000}"/>
    <cellStyle name="—_GS Assumptions-F_KDDI CROCI" xfId="655" xr:uid="{00000000-0005-0000-0000-000038020000}"/>
    <cellStyle name="—_GS Assumptions-F_NTT CROCI" xfId="656" xr:uid="{00000000-0005-0000-0000-000039020000}"/>
    <cellStyle name="—_GS Assumptions-F_NTT proportionate" xfId="657" xr:uid="{00000000-0005-0000-0000-00003A020000}"/>
    <cellStyle name="—_GS Assumptions-F_Sheet1" xfId="658" xr:uid="{00000000-0005-0000-0000-00003B020000}"/>
    <cellStyle name="—_GS_Balance" xfId="659" xr:uid="{00000000-0005-0000-0000-00003C020000}"/>
    <cellStyle name="—_GS_Balance_100902 Helen NTT FCF to be sent" xfId="660" xr:uid="{00000000-0005-0000-0000-00003D020000}"/>
    <cellStyle name="—_GS_Balance_EM-Optus" xfId="661" xr:uid="{00000000-0005-0000-0000-00003E020000}"/>
    <cellStyle name="—_GS_Balance_GlobalValuation_Japan" xfId="662" xr:uid="{00000000-0005-0000-0000-00003F020000}"/>
    <cellStyle name="—_GS_Balance_JT CROCI" xfId="663" xr:uid="{00000000-0005-0000-0000-000040020000}"/>
    <cellStyle name="—_GS_Balance_KDDI CROCI" xfId="664" xr:uid="{00000000-0005-0000-0000-000041020000}"/>
    <cellStyle name="—_GS_Balance_NTT CROCI" xfId="665" xr:uid="{00000000-0005-0000-0000-000042020000}"/>
    <cellStyle name="—_GS_Balance_NTT proportionate" xfId="666" xr:uid="{00000000-0005-0000-0000-000043020000}"/>
    <cellStyle name="—_GS_Balance_Sheet1" xfId="667" xr:uid="{00000000-0005-0000-0000-000044020000}"/>
    <cellStyle name="—_GS_Cash " xfId="668" xr:uid="{00000000-0005-0000-0000-000045020000}"/>
    <cellStyle name="—_GS_Cash  (2)" xfId="669" xr:uid="{00000000-0005-0000-0000-000046020000}"/>
    <cellStyle name="—_GS_Cash  (2)_100902 Helen NTT FCF to be sent" xfId="670" xr:uid="{00000000-0005-0000-0000-000047020000}"/>
    <cellStyle name="—_GS_Cash  (2)_EM-Optus" xfId="671" xr:uid="{00000000-0005-0000-0000-000048020000}"/>
    <cellStyle name="—_GS_Cash  (2)_GlobalValuation_Japan" xfId="672" xr:uid="{00000000-0005-0000-0000-000049020000}"/>
    <cellStyle name="—_GS_Cash  (2)_JT CROCI" xfId="673" xr:uid="{00000000-0005-0000-0000-00004A020000}"/>
    <cellStyle name="—_GS_Cash  (2)_KDDI CROCI" xfId="674" xr:uid="{00000000-0005-0000-0000-00004B020000}"/>
    <cellStyle name="—_GS_Cash  (2)_NTT CROCI" xfId="675" xr:uid="{00000000-0005-0000-0000-00004C020000}"/>
    <cellStyle name="—_GS_Cash  (2)_NTT proportionate" xfId="676" xr:uid="{00000000-0005-0000-0000-00004D020000}"/>
    <cellStyle name="—_GS_Cash  (2)_Sheet1" xfId="677" xr:uid="{00000000-0005-0000-0000-00004E020000}"/>
    <cellStyle name="—_GS_Cash _100902 Helen NTT FCF to be sent" xfId="678" xr:uid="{00000000-0005-0000-0000-00004F020000}"/>
    <cellStyle name="—_GS_Cash _EM-Optus" xfId="679" xr:uid="{00000000-0005-0000-0000-000050020000}"/>
    <cellStyle name="—_GS_Cash _GlobalValuation_Japan" xfId="680" xr:uid="{00000000-0005-0000-0000-000051020000}"/>
    <cellStyle name="—_GS_Cash _JT CROCI" xfId="681" xr:uid="{00000000-0005-0000-0000-000052020000}"/>
    <cellStyle name="—_GS_Cash _KDDI CROCI" xfId="682" xr:uid="{00000000-0005-0000-0000-000053020000}"/>
    <cellStyle name="—_GS_Cash _NTT CROCI" xfId="683" xr:uid="{00000000-0005-0000-0000-000054020000}"/>
    <cellStyle name="—_GS_Cash _NTT proportionate" xfId="684" xr:uid="{00000000-0005-0000-0000-000055020000}"/>
    <cellStyle name="—_GS_Cash _Sheet1" xfId="685" xr:uid="{00000000-0005-0000-0000-000056020000}"/>
    <cellStyle name="—_GS_DCF" xfId="686" xr:uid="{00000000-0005-0000-0000-000057020000}"/>
    <cellStyle name="—_GS_DCF_100902 Helen NTT FCF to be sent" xfId="687" xr:uid="{00000000-0005-0000-0000-000058020000}"/>
    <cellStyle name="—_GS_DCF_EM-Optus" xfId="688" xr:uid="{00000000-0005-0000-0000-000059020000}"/>
    <cellStyle name="—_GS_DCF_GlobalValuation_Japan" xfId="689" xr:uid="{00000000-0005-0000-0000-00005A020000}"/>
    <cellStyle name="—_GS_DCF_JT CROCI" xfId="690" xr:uid="{00000000-0005-0000-0000-00005B020000}"/>
    <cellStyle name="—_GS_DCF_KDDI CROCI" xfId="691" xr:uid="{00000000-0005-0000-0000-00005C020000}"/>
    <cellStyle name="—_GS_DCF_NTT CROCI" xfId="692" xr:uid="{00000000-0005-0000-0000-00005D020000}"/>
    <cellStyle name="—_GS_DCF_NTT proportionate" xfId="693" xr:uid="{00000000-0005-0000-0000-00005E020000}"/>
    <cellStyle name="—_GS_DCF_Sheet1" xfId="694" xr:uid="{00000000-0005-0000-0000-00005F020000}"/>
    <cellStyle name="—_GS_PNL" xfId="695" xr:uid="{00000000-0005-0000-0000-000060020000}"/>
    <cellStyle name="—_GS_PNL_100902 Helen NTT FCF to be sent" xfId="696" xr:uid="{00000000-0005-0000-0000-000061020000}"/>
    <cellStyle name="—_GS_PNL_EM-Optus" xfId="697" xr:uid="{00000000-0005-0000-0000-000062020000}"/>
    <cellStyle name="—_GS_PNL_GlobalValuation_Japan" xfId="698" xr:uid="{00000000-0005-0000-0000-000063020000}"/>
    <cellStyle name="—_GS_PNL_JT CROCI" xfId="699" xr:uid="{00000000-0005-0000-0000-000064020000}"/>
    <cellStyle name="—_GS_PNL_KDDI CROCI" xfId="700" xr:uid="{00000000-0005-0000-0000-000065020000}"/>
    <cellStyle name="—_GS_PNL_NTT CROCI" xfId="701" xr:uid="{00000000-0005-0000-0000-000066020000}"/>
    <cellStyle name="—_GS_PNL_NTT proportionate" xfId="702" xr:uid="{00000000-0005-0000-0000-000067020000}"/>
    <cellStyle name="—_GS_PNL_Sheet1" xfId="703" xr:uid="{00000000-0005-0000-0000-000068020000}"/>
    <cellStyle name="_Header" xfId="704" xr:uid="{00000000-0005-0000-0000-000069020000}"/>
    <cellStyle name="_Header_00연계실적(GPM-GFAS)" xfId="705" xr:uid="{00000000-0005-0000-0000-00006A020000}"/>
    <cellStyle name="_Header_Pro-forma net assets_Template" xfId="706" xr:uid="{00000000-0005-0000-0000-00006B020000}"/>
    <cellStyle name="_Header_Vegra GmbH - Working Capital analysis" xfId="707" xr:uid="{00000000-0005-0000-0000-00006C020000}"/>
    <cellStyle name="_Heading" xfId="708" xr:uid="{00000000-0005-0000-0000-00006D020000}"/>
    <cellStyle name="_Highlight" xfId="709" xr:uid="{00000000-0005-0000-0000-00006E020000}"/>
    <cellStyle name="_IR해중" xfId="710" xr:uid="{00000000-0005-0000-0000-00006F020000}"/>
    <cellStyle name="_IR해중_【Amur】計数計画_20110518①" xfId="711" xr:uid="{00000000-0005-0000-0000-000070020000}"/>
    <cellStyle name="—_JT CROCI" xfId="712" xr:uid="{00000000-0005-0000-0000-000071020000}"/>
    <cellStyle name="—_KDDI CROCI" xfId="713" xr:uid="{00000000-0005-0000-0000-000072020000}"/>
    <cellStyle name="_M_투자" xfId="714" xr:uid="{00000000-0005-0000-0000-000073020000}"/>
    <cellStyle name="_marriage" xfId="715" xr:uid="{00000000-0005-0000-0000-000074020000}"/>
    <cellStyle name="_Model 28 Ves2 Sensitivity Bamboo Revised Fairness_YM598_028 (version 3J)" xfId="716" xr:uid="{00000000-0005-0000-0000-000075020000}"/>
    <cellStyle name="_Multiple" xfId="717" xr:uid="{00000000-0005-0000-0000-000076020000}"/>
    <cellStyle name="_Multiple_04_merger_plan_0917" xfId="718" xr:uid="{00000000-0005-0000-0000-000077020000}"/>
    <cellStyle name="_Multiple_9434Model031118" xfId="719" xr:uid="{00000000-0005-0000-0000-000078020000}"/>
    <cellStyle name="_Multiple_Base" xfId="720" xr:uid="{00000000-0005-0000-0000-000079020000}"/>
    <cellStyle name="_Multiple_Book1" xfId="721" xr:uid="{00000000-0005-0000-0000-00007A020000}"/>
    <cellStyle name="_Multiple_Book1_Jazztel model 16DP3-Exhibits" xfId="722" xr:uid="{00000000-0005-0000-0000-00007B020000}"/>
    <cellStyle name="_Multiple_Book1_Jazztel model 18DP-exhibits" xfId="723" xr:uid="{00000000-0005-0000-0000-00007C020000}"/>
    <cellStyle name="_Multiple_Book1_Jazztel model 18DP-exhibits_T_MOBIL2" xfId="724" xr:uid="{00000000-0005-0000-0000-00007D020000}"/>
    <cellStyle name="_Multiple_Book1_Jazztel1" xfId="725" xr:uid="{00000000-0005-0000-0000-00007E020000}"/>
    <cellStyle name="_Multiple_Book1_T_MOBIL2" xfId="726" xr:uid="{00000000-0005-0000-0000-00007F020000}"/>
    <cellStyle name="_Multiple_Book11" xfId="727" xr:uid="{00000000-0005-0000-0000-000080020000}"/>
    <cellStyle name="_Multiple_Book11_Jazztel model 16DP3-Exhibits" xfId="728" xr:uid="{00000000-0005-0000-0000-000081020000}"/>
    <cellStyle name="_Multiple_Book11_Jazztel model 18DP-exhibits" xfId="729" xr:uid="{00000000-0005-0000-0000-000082020000}"/>
    <cellStyle name="_Multiple_Book11_Jazztel model 18DP-exhibits_T_MOBIL2" xfId="730" xr:uid="{00000000-0005-0000-0000-000083020000}"/>
    <cellStyle name="_Multiple_Book11_Jazztel1" xfId="731" xr:uid="{00000000-0005-0000-0000-000084020000}"/>
    <cellStyle name="_Multiple_Book11_T_MOBIL2" xfId="732" xr:uid="{00000000-0005-0000-0000-000085020000}"/>
    <cellStyle name="_Multiple_Book12" xfId="733" xr:uid="{00000000-0005-0000-0000-000086020000}"/>
    <cellStyle name="_Multiple_Book12_Jazztel model 16DP3-Exhibits" xfId="734" xr:uid="{00000000-0005-0000-0000-000087020000}"/>
    <cellStyle name="_Multiple_Book12_Jazztel model 18DP-exhibits" xfId="735" xr:uid="{00000000-0005-0000-0000-000088020000}"/>
    <cellStyle name="_Multiple_Book12_Jazztel model 18DP-exhibits_T_MOBIL2" xfId="736" xr:uid="{00000000-0005-0000-0000-000089020000}"/>
    <cellStyle name="_Multiple_Book12_Jazztel1" xfId="737" xr:uid="{00000000-0005-0000-0000-00008A020000}"/>
    <cellStyle name="_Multiple_Book12_T_MOBIL2" xfId="738" xr:uid="{00000000-0005-0000-0000-00008B020000}"/>
    <cellStyle name="_Multiple_DCF Summary pages" xfId="739" xr:uid="{00000000-0005-0000-0000-00008C020000}"/>
    <cellStyle name="_Multiple_DCF Summary pages_Jazztel model 16DP3-Exhibits" xfId="740" xr:uid="{00000000-0005-0000-0000-00008D020000}"/>
    <cellStyle name="_Multiple_DCF Summary pages_Jazztel model 18DP-exhibits" xfId="741" xr:uid="{00000000-0005-0000-0000-00008E020000}"/>
    <cellStyle name="_Multiple_DCF Summary pages_Jazztel model 18DP-exhibits_T_MOBIL2" xfId="742" xr:uid="{00000000-0005-0000-0000-00008F020000}"/>
    <cellStyle name="_Multiple_DCF Summary pages_Jazztel1" xfId="743" xr:uid="{00000000-0005-0000-0000-000090020000}"/>
    <cellStyle name="_Multiple_DCF Summary pages_T_MOBIL2" xfId="744" xr:uid="{00000000-0005-0000-0000-000091020000}"/>
    <cellStyle name="_Multiple_Jazztel model 15-exhibits" xfId="745" xr:uid="{00000000-0005-0000-0000-000092020000}"/>
    <cellStyle name="_Multiple_Jazztel model 15-exhibits bis" xfId="746" xr:uid="{00000000-0005-0000-0000-000093020000}"/>
    <cellStyle name="_Multiple_Jazztel model 15-exhibits_Jazztel model 16DP3-Exhibits" xfId="747" xr:uid="{00000000-0005-0000-0000-000094020000}"/>
    <cellStyle name="_Multiple_Jazztel model 15-exhibits_Jazztel model 18DP-exhibits" xfId="748" xr:uid="{00000000-0005-0000-0000-000095020000}"/>
    <cellStyle name="_Multiple_Jazztel model 15-exhibits_Jazztel model 18DP-exhibits_T_MOBIL2" xfId="749" xr:uid="{00000000-0005-0000-0000-000096020000}"/>
    <cellStyle name="_Multiple_Jazztel model 15-exhibits_Jazztel1" xfId="750" xr:uid="{00000000-0005-0000-0000-000097020000}"/>
    <cellStyle name="_Multiple_Jazztel model 15-exhibits_T_MOBIL2" xfId="751" xr:uid="{00000000-0005-0000-0000-000098020000}"/>
    <cellStyle name="_Multiple_Jazztel model 15-exhibits-Friso2" xfId="752" xr:uid="{00000000-0005-0000-0000-000099020000}"/>
    <cellStyle name="_Multiple_Jazztel model 15-exhibits-Friso2_Jazztel model 16DP3-Exhibits" xfId="753" xr:uid="{00000000-0005-0000-0000-00009A020000}"/>
    <cellStyle name="_Multiple_Jazztel model 15-exhibits-Friso2_Jazztel model 18DP-exhibits" xfId="754" xr:uid="{00000000-0005-0000-0000-00009B020000}"/>
    <cellStyle name="_Multiple_Jazztel model 15-exhibits-Friso2_Jazztel model 18DP-exhibits_T_MOBIL2" xfId="755" xr:uid="{00000000-0005-0000-0000-00009C020000}"/>
    <cellStyle name="_Multiple_Jazztel model 15-exhibits-Friso2_Jazztel1" xfId="756" xr:uid="{00000000-0005-0000-0000-00009D020000}"/>
    <cellStyle name="_Multiple_Jazztel model 15-exhibits-Friso2_T_MOBIL2" xfId="757" xr:uid="{00000000-0005-0000-0000-00009E020000}"/>
    <cellStyle name="_Multiple_Jazztel model 16DP2-Exhibits" xfId="758" xr:uid="{00000000-0005-0000-0000-00009F020000}"/>
    <cellStyle name="_Multiple_Jazztel model 16DP2-Exhibits_T_MOBIL2" xfId="759" xr:uid="{00000000-0005-0000-0000-0000A0020000}"/>
    <cellStyle name="_Multiple_Jazztel model 16DP3-Exhibits" xfId="760" xr:uid="{00000000-0005-0000-0000-0000A1020000}"/>
    <cellStyle name="_Multiple_Jazztel model 16DP3-Exhibits_T_MOBIL2" xfId="761" xr:uid="{00000000-0005-0000-0000-0000A2020000}"/>
    <cellStyle name="_Multiple_kari" xfId="762" xr:uid="{00000000-0005-0000-0000-0000A3020000}"/>
    <cellStyle name="_Multiple_Overseas" xfId="763" xr:uid="{00000000-0005-0000-0000-0000A4020000}"/>
    <cellStyle name="_Multiple_projection_format_0531" xfId="764" xr:uid="{00000000-0005-0000-0000-0000A5020000}"/>
    <cellStyle name="_Multiple_T_MOBIL2" xfId="765" xr:uid="{00000000-0005-0000-0000-0000A6020000}"/>
    <cellStyle name="_Multiple_Valuation_1.0" xfId="766" xr:uid="{00000000-0005-0000-0000-0000A7020000}"/>
    <cellStyle name="_Multiple_Valuation_10.0_up date" xfId="767" xr:uid="{00000000-0005-0000-0000-0000A8020000}"/>
    <cellStyle name="_MultipleSpace" xfId="768" xr:uid="{00000000-0005-0000-0000-0000A9020000}"/>
    <cellStyle name="_MultipleSpace_04_merger_plan_0917" xfId="769" xr:uid="{00000000-0005-0000-0000-0000AA020000}"/>
    <cellStyle name="_MultipleSpace_9434Model031118" xfId="770" xr:uid="{00000000-0005-0000-0000-0000AB020000}"/>
    <cellStyle name="_MultipleSpace_Base" xfId="771" xr:uid="{00000000-0005-0000-0000-0000AC020000}"/>
    <cellStyle name="_MultipleSpace_Book1" xfId="772" xr:uid="{00000000-0005-0000-0000-0000AD020000}"/>
    <cellStyle name="_MultipleSpace_Book1_Jazztel" xfId="773" xr:uid="{00000000-0005-0000-0000-0000AE020000}"/>
    <cellStyle name="_MultipleSpace_Book1_Jazztel model 16DP3-Exhibits" xfId="774" xr:uid="{00000000-0005-0000-0000-0000AF020000}"/>
    <cellStyle name="_MultipleSpace_Book1_Jazztel model 18DP-exhibits" xfId="775" xr:uid="{00000000-0005-0000-0000-0000B0020000}"/>
    <cellStyle name="_MultipleSpace_Book1_Jazztel model 18DP-exhibits_T_MOBIL2" xfId="776" xr:uid="{00000000-0005-0000-0000-0000B1020000}"/>
    <cellStyle name="_MultipleSpace_Book1_Jazztel model 18DP-exhibits_T_MOBIL2_Fidelity FixedTel - Summer" xfId="777" xr:uid="{00000000-0005-0000-0000-0000B2020000}"/>
    <cellStyle name="_MultipleSpace_Book1_Jazztel model 18DP-exhibits_T_MOBIL2_FixedTele" xfId="778" xr:uid="{00000000-0005-0000-0000-0000B3020000}"/>
    <cellStyle name="_MultipleSpace_Book1_Jazztel1" xfId="779" xr:uid="{00000000-0005-0000-0000-0000B4020000}"/>
    <cellStyle name="_MultipleSpace_Book11" xfId="780" xr:uid="{00000000-0005-0000-0000-0000B5020000}"/>
    <cellStyle name="_MultipleSpace_Book11_Jazztel" xfId="781" xr:uid="{00000000-0005-0000-0000-0000B6020000}"/>
    <cellStyle name="_MultipleSpace_Book11_Jazztel model 16DP3-Exhibits" xfId="782" xr:uid="{00000000-0005-0000-0000-0000B7020000}"/>
    <cellStyle name="_MultipleSpace_Book11_Jazztel model 18DP-exhibits" xfId="783" xr:uid="{00000000-0005-0000-0000-0000B8020000}"/>
    <cellStyle name="_MultipleSpace_Book11_Jazztel model 18DP-exhibits_T_MOBIL2" xfId="784" xr:uid="{00000000-0005-0000-0000-0000B9020000}"/>
    <cellStyle name="_MultipleSpace_Book11_Jazztel model 18DP-exhibits_T_MOBIL2_Fidelity FixedTel - Summer" xfId="785" xr:uid="{00000000-0005-0000-0000-0000BA020000}"/>
    <cellStyle name="_MultipleSpace_Book11_Jazztel model 18DP-exhibits_T_MOBIL2_FixedTele" xfId="786" xr:uid="{00000000-0005-0000-0000-0000BB020000}"/>
    <cellStyle name="_MultipleSpace_Book11_Jazztel1" xfId="787" xr:uid="{00000000-0005-0000-0000-0000BC020000}"/>
    <cellStyle name="_MultipleSpace_Book12" xfId="788" xr:uid="{00000000-0005-0000-0000-0000BD020000}"/>
    <cellStyle name="_MultipleSpace_Book12_Jazztel" xfId="789" xr:uid="{00000000-0005-0000-0000-0000BE020000}"/>
    <cellStyle name="_MultipleSpace_Book12_Jazztel model 16DP3-Exhibits" xfId="790" xr:uid="{00000000-0005-0000-0000-0000BF020000}"/>
    <cellStyle name="_MultipleSpace_Book12_Jazztel model 18DP-exhibits" xfId="791" xr:uid="{00000000-0005-0000-0000-0000C0020000}"/>
    <cellStyle name="_MultipleSpace_Book12_Jazztel model 18DP-exhibits_T_MOBIL2" xfId="792" xr:uid="{00000000-0005-0000-0000-0000C1020000}"/>
    <cellStyle name="_MultipleSpace_Book12_Jazztel model 18DP-exhibits_T_MOBIL2_Fidelity FixedTel - Summer" xfId="793" xr:uid="{00000000-0005-0000-0000-0000C2020000}"/>
    <cellStyle name="_MultipleSpace_Book12_Jazztel model 18DP-exhibits_T_MOBIL2_FixedTele" xfId="794" xr:uid="{00000000-0005-0000-0000-0000C3020000}"/>
    <cellStyle name="_MultipleSpace_Book12_Jazztel1" xfId="795" xr:uid="{00000000-0005-0000-0000-0000C4020000}"/>
    <cellStyle name="_MultipleSpace_DCF Summary pages" xfId="796" xr:uid="{00000000-0005-0000-0000-0000C5020000}"/>
    <cellStyle name="_MultipleSpace_DCF Summary pages_Jazztel" xfId="797" xr:uid="{00000000-0005-0000-0000-0000C6020000}"/>
    <cellStyle name="_MultipleSpace_DCF Summary pages_Jazztel model 16DP3-Exhibits" xfId="798" xr:uid="{00000000-0005-0000-0000-0000C7020000}"/>
    <cellStyle name="_MultipleSpace_DCF Summary pages_Jazztel model 18DP-exhibits" xfId="799" xr:uid="{00000000-0005-0000-0000-0000C8020000}"/>
    <cellStyle name="_MultipleSpace_DCF Summary pages_Jazztel model 18DP-exhibits_T_MOBIL2" xfId="800" xr:uid="{00000000-0005-0000-0000-0000C9020000}"/>
    <cellStyle name="_MultipleSpace_DCF Summary pages_Jazztel model 18DP-exhibits_T_MOBIL2_Fidelity FixedTel - Summer" xfId="801" xr:uid="{00000000-0005-0000-0000-0000CA020000}"/>
    <cellStyle name="_MultipleSpace_DCF Summary pages_Jazztel model 18DP-exhibits_T_MOBIL2_FixedTele" xfId="802" xr:uid="{00000000-0005-0000-0000-0000CB020000}"/>
    <cellStyle name="_MultipleSpace_DCF Summary pages_Jazztel1" xfId="803" xr:uid="{00000000-0005-0000-0000-0000CC020000}"/>
    <cellStyle name="_MultipleSpace_Jazztel model 15-exhibits" xfId="804" xr:uid="{00000000-0005-0000-0000-0000CD020000}"/>
    <cellStyle name="_MultipleSpace_Jazztel model 15-exhibits bis" xfId="805" xr:uid="{00000000-0005-0000-0000-0000CE020000}"/>
    <cellStyle name="_MultipleSpace_Jazztel model 15-exhibits_Jazztel" xfId="806" xr:uid="{00000000-0005-0000-0000-0000CF020000}"/>
    <cellStyle name="_MultipleSpace_Jazztel model 15-exhibits_Jazztel model 16DP3-Exhibits" xfId="807" xr:uid="{00000000-0005-0000-0000-0000D0020000}"/>
    <cellStyle name="_MultipleSpace_Jazztel model 15-exhibits_Jazztel model 18DP-exhibits" xfId="808" xr:uid="{00000000-0005-0000-0000-0000D1020000}"/>
    <cellStyle name="_MultipleSpace_Jazztel model 15-exhibits_Jazztel model 18DP-exhibits_T_MOBIL2" xfId="809" xr:uid="{00000000-0005-0000-0000-0000D2020000}"/>
    <cellStyle name="_MultipleSpace_Jazztel model 15-exhibits_Jazztel model 18DP-exhibits_T_MOBIL2_Fidelity FixedTel - Summer" xfId="810" xr:uid="{00000000-0005-0000-0000-0000D3020000}"/>
    <cellStyle name="_MultipleSpace_Jazztel model 15-exhibits_Jazztel model 18DP-exhibits_T_MOBIL2_FixedTele" xfId="811" xr:uid="{00000000-0005-0000-0000-0000D4020000}"/>
    <cellStyle name="_MultipleSpace_Jazztel model 15-exhibits_Jazztel1" xfId="812" xr:uid="{00000000-0005-0000-0000-0000D5020000}"/>
    <cellStyle name="_MultipleSpace_Jazztel model 15-exhibits-Friso2" xfId="813" xr:uid="{00000000-0005-0000-0000-0000D6020000}"/>
    <cellStyle name="_MultipleSpace_Jazztel model 15-exhibits-Friso2_Jazztel" xfId="814" xr:uid="{00000000-0005-0000-0000-0000D7020000}"/>
    <cellStyle name="_MultipleSpace_Jazztel model 15-exhibits-Friso2_Jazztel model 16DP3-Exhibits" xfId="815" xr:uid="{00000000-0005-0000-0000-0000D8020000}"/>
    <cellStyle name="_MultipleSpace_Jazztel model 15-exhibits-Friso2_Jazztel model 18DP-exhibits" xfId="816" xr:uid="{00000000-0005-0000-0000-0000D9020000}"/>
    <cellStyle name="_MultipleSpace_Jazztel model 15-exhibits-Friso2_Jazztel model 18DP-exhibits_T_MOBIL2" xfId="817" xr:uid="{00000000-0005-0000-0000-0000DA020000}"/>
    <cellStyle name="_MultipleSpace_Jazztel model 15-exhibits-Friso2_Jazztel model 18DP-exhibits_T_MOBIL2_Fidelity FixedTel - Summer" xfId="818" xr:uid="{00000000-0005-0000-0000-0000DB020000}"/>
    <cellStyle name="_MultipleSpace_Jazztel model 15-exhibits-Friso2_Jazztel model 18DP-exhibits_T_MOBIL2_FixedTele" xfId="819" xr:uid="{00000000-0005-0000-0000-0000DC020000}"/>
    <cellStyle name="_MultipleSpace_Jazztel model 15-exhibits-Friso2_Jazztel1" xfId="820" xr:uid="{00000000-0005-0000-0000-0000DD020000}"/>
    <cellStyle name="_MultipleSpace_Jazztel model 16DP2-Exhibits" xfId="821" xr:uid="{00000000-0005-0000-0000-0000DE020000}"/>
    <cellStyle name="_MultipleSpace_Jazztel model 16DP3-Exhibits" xfId="822" xr:uid="{00000000-0005-0000-0000-0000DF020000}"/>
    <cellStyle name="_MultipleSpace_kari" xfId="823" xr:uid="{00000000-0005-0000-0000-0000E0020000}"/>
    <cellStyle name="_MultipleSpace_Overseas" xfId="824" xr:uid="{00000000-0005-0000-0000-0000E1020000}"/>
    <cellStyle name="_MultipleSpace_projection_format_0531" xfId="825" xr:uid="{00000000-0005-0000-0000-0000E2020000}"/>
    <cellStyle name="_MultipleSpace_Valuation_1.0" xfId="826" xr:uid="{00000000-0005-0000-0000-0000E3020000}"/>
    <cellStyle name="_MultipleSpace_Valuation_10.0_up date" xfId="827" xr:uid="{00000000-0005-0000-0000-0000E4020000}"/>
    <cellStyle name="—_NTT CROCI" xfId="828" xr:uid="{00000000-0005-0000-0000-0000E5020000}"/>
    <cellStyle name="—_NTT proportionate" xfId="829" xr:uid="{00000000-0005-0000-0000-0000E6020000}"/>
    <cellStyle name="_Percent" xfId="830" xr:uid="{00000000-0005-0000-0000-0000E7020000}"/>
    <cellStyle name="_Percent_04_merger_plan_0917" xfId="831" xr:uid="{00000000-0005-0000-0000-0000E8020000}"/>
    <cellStyle name="_Percent_06_SB model_040206_to CM_040330_2" xfId="832" xr:uid="{00000000-0005-0000-0000-0000E9020000}"/>
    <cellStyle name="_Percent_08_Valuation_040205" xfId="833" xr:uid="{00000000-0005-0000-0000-0000EA020000}"/>
    <cellStyle name="_Percent_Book1" xfId="834" xr:uid="{00000000-0005-0000-0000-0000EB020000}"/>
    <cellStyle name="_Percent_Book1_Jazztel model 16DP3-Exhibits" xfId="835" xr:uid="{00000000-0005-0000-0000-0000EC020000}"/>
    <cellStyle name="_Percent_Book1_Jazztel model 16DP3-Exhibits_T_MOBIL2" xfId="836" xr:uid="{00000000-0005-0000-0000-0000ED020000}"/>
    <cellStyle name="_Percent_Book1_Jazztel model 18DP-exhibits" xfId="837" xr:uid="{00000000-0005-0000-0000-0000EE020000}"/>
    <cellStyle name="_Percent_Book11" xfId="838" xr:uid="{00000000-0005-0000-0000-0000EF020000}"/>
    <cellStyle name="_Percent_Book11_Jazztel model 16DP3-Exhibits" xfId="839" xr:uid="{00000000-0005-0000-0000-0000F0020000}"/>
    <cellStyle name="_Percent_Book11_Jazztel model 16DP3-Exhibits_T_MOBIL2" xfId="840" xr:uid="{00000000-0005-0000-0000-0000F1020000}"/>
    <cellStyle name="_Percent_Book11_Jazztel model 18DP-exhibits" xfId="841" xr:uid="{00000000-0005-0000-0000-0000F2020000}"/>
    <cellStyle name="_Percent_Book12" xfId="842" xr:uid="{00000000-0005-0000-0000-0000F3020000}"/>
    <cellStyle name="_Percent_Book12_Jazztel model 16DP3-Exhibits" xfId="843" xr:uid="{00000000-0005-0000-0000-0000F4020000}"/>
    <cellStyle name="_Percent_Book12_Jazztel model 16DP3-Exhibits_T_MOBIL2" xfId="844" xr:uid="{00000000-0005-0000-0000-0000F5020000}"/>
    <cellStyle name="_Percent_Book12_Jazztel model 18DP-exhibits" xfId="845" xr:uid="{00000000-0005-0000-0000-0000F6020000}"/>
    <cellStyle name="_Percent_DCF Summary pages" xfId="846" xr:uid="{00000000-0005-0000-0000-0000F7020000}"/>
    <cellStyle name="_Percent_DCF Summary pages_Jazztel model 16DP3-Exhibits" xfId="847" xr:uid="{00000000-0005-0000-0000-0000F8020000}"/>
    <cellStyle name="_Percent_DCF Summary pages_Jazztel model 16DP3-Exhibits_T_MOBIL2" xfId="848" xr:uid="{00000000-0005-0000-0000-0000F9020000}"/>
    <cellStyle name="_Percent_DCF Summary pages_Jazztel model 18DP-exhibits" xfId="849" xr:uid="{00000000-0005-0000-0000-0000FA020000}"/>
    <cellStyle name="_Percent_Jazztel model 15-exhibits" xfId="850" xr:uid="{00000000-0005-0000-0000-0000FB020000}"/>
    <cellStyle name="_Percent_Jazztel model 15-exhibits bis" xfId="851" xr:uid="{00000000-0005-0000-0000-0000FC020000}"/>
    <cellStyle name="_Percent_Jazztel model 15-exhibits bis_T_MOBIL2" xfId="852" xr:uid="{00000000-0005-0000-0000-0000FD020000}"/>
    <cellStyle name="_Percent_Jazztel model 15-exhibits_Jazztel model 16DP3-Exhibits" xfId="853" xr:uid="{00000000-0005-0000-0000-0000FE020000}"/>
    <cellStyle name="_Percent_Jazztel model 15-exhibits_Jazztel model 16DP3-Exhibits_T_MOBIL2" xfId="854" xr:uid="{00000000-0005-0000-0000-0000FF020000}"/>
    <cellStyle name="_Percent_Jazztel model 15-exhibits_Jazztel model 18DP-exhibits" xfId="855" xr:uid="{00000000-0005-0000-0000-000000030000}"/>
    <cellStyle name="_Percent_Jazztel model 15-exhibits-Friso2" xfId="856" xr:uid="{00000000-0005-0000-0000-000001030000}"/>
    <cellStyle name="_Percent_Jazztel model 15-exhibits-Friso2_Jazztel model 16DP3-Exhibits" xfId="857" xr:uid="{00000000-0005-0000-0000-000002030000}"/>
    <cellStyle name="_Percent_Jazztel model 15-exhibits-Friso2_Jazztel model 16DP3-Exhibits_T_MOBIL2" xfId="858" xr:uid="{00000000-0005-0000-0000-000003030000}"/>
    <cellStyle name="_Percent_Jazztel model 15-exhibits-Friso2_Jazztel model 18DP-exhibits" xfId="859" xr:uid="{00000000-0005-0000-0000-000004030000}"/>
    <cellStyle name="_Percent_Jazztel model 16DP2-Exhibits" xfId="860" xr:uid="{00000000-0005-0000-0000-000005030000}"/>
    <cellStyle name="_Percent_Jazztel model 16DP3-Exhibits" xfId="861" xr:uid="{00000000-0005-0000-0000-000006030000}"/>
    <cellStyle name="_Percent_Overseas" xfId="862" xr:uid="{00000000-0005-0000-0000-000007030000}"/>
    <cellStyle name="_PercentSpace" xfId="863" xr:uid="{00000000-0005-0000-0000-000008030000}"/>
    <cellStyle name="_PercentSpace_Book1" xfId="864" xr:uid="{00000000-0005-0000-0000-000009030000}"/>
    <cellStyle name="_PercentSpace_Book1_Jazztel model 16DP3-Exhibits" xfId="865" xr:uid="{00000000-0005-0000-0000-00000A030000}"/>
    <cellStyle name="_PercentSpace_Book1_Jazztel model 16DP3-Exhibits_T_MOBIL2" xfId="866" xr:uid="{00000000-0005-0000-0000-00000B030000}"/>
    <cellStyle name="_PercentSpace_Book1_Jazztel model 18DP-exhibits" xfId="867" xr:uid="{00000000-0005-0000-0000-00000C030000}"/>
    <cellStyle name="_PercentSpace_Book11" xfId="868" xr:uid="{00000000-0005-0000-0000-00000D030000}"/>
    <cellStyle name="_PercentSpace_Book11_Jazztel model 16DP3-Exhibits" xfId="869" xr:uid="{00000000-0005-0000-0000-00000E030000}"/>
    <cellStyle name="_PercentSpace_Book11_Jazztel model 16DP3-Exhibits_T_MOBIL2" xfId="870" xr:uid="{00000000-0005-0000-0000-00000F030000}"/>
    <cellStyle name="_PercentSpace_Book11_Jazztel model 18DP-exhibits" xfId="871" xr:uid="{00000000-0005-0000-0000-000010030000}"/>
    <cellStyle name="_PercentSpace_Book12" xfId="872" xr:uid="{00000000-0005-0000-0000-000011030000}"/>
    <cellStyle name="_PercentSpace_Book12_Jazztel model 16DP3-Exhibits" xfId="873" xr:uid="{00000000-0005-0000-0000-000012030000}"/>
    <cellStyle name="_PercentSpace_Book12_Jazztel model 16DP3-Exhibits_T_MOBIL2" xfId="874" xr:uid="{00000000-0005-0000-0000-000013030000}"/>
    <cellStyle name="_PercentSpace_Book12_Jazztel model 18DP-exhibits" xfId="875" xr:uid="{00000000-0005-0000-0000-000014030000}"/>
    <cellStyle name="_PercentSpace_DCF Summary pages" xfId="876" xr:uid="{00000000-0005-0000-0000-000015030000}"/>
    <cellStyle name="_PercentSpace_DCF Summary pages_Jazztel model 16DP3-Exhibits" xfId="877" xr:uid="{00000000-0005-0000-0000-000016030000}"/>
    <cellStyle name="_PercentSpace_DCF Summary pages_Jazztel model 16DP3-Exhibits_T_MOBIL2" xfId="878" xr:uid="{00000000-0005-0000-0000-000017030000}"/>
    <cellStyle name="_PercentSpace_DCF Summary pages_Jazztel model 18DP-exhibits" xfId="879" xr:uid="{00000000-0005-0000-0000-000018030000}"/>
    <cellStyle name="_PercentSpace_Jazztel model 15-exhibits" xfId="880" xr:uid="{00000000-0005-0000-0000-000019030000}"/>
    <cellStyle name="_PercentSpace_Jazztel model 15-exhibits bis" xfId="881" xr:uid="{00000000-0005-0000-0000-00001A030000}"/>
    <cellStyle name="_PercentSpace_Jazztel model 15-exhibits bis_T_MOBIL2" xfId="882" xr:uid="{00000000-0005-0000-0000-00001B030000}"/>
    <cellStyle name="_PercentSpace_Jazztel model 15-exhibits_Jazztel model 16DP3-Exhibits" xfId="883" xr:uid="{00000000-0005-0000-0000-00001C030000}"/>
    <cellStyle name="_PercentSpace_Jazztel model 15-exhibits_Jazztel model 16DP3-Exhibits_T_MOBIL2" xfId="884" xr:uid="{00000000-0005-0000-0000-00001D030000}"/>
    <cellStyle name="_PercentSpace_Jazztel model 15-exhibits_Jazztel model 18DP-exhibits" xfId="885" xr:uid="{00000000-0005-0000-0000-00001E030000}"/>
    <cellStyle name="_PercentSpace_Jazztel model 15-exhibits-Friso2" xfId="886" xr:uid="{00000000-0005-0000-0000-00001F030000}"/>
    <cellStyle name="_PercentSpace_Jazztel model 15-exhibits-Friso2_Jazztel model 16DP3-Exhibits" xfId="887" xr:uid="{00000000-0005-0000-0000-000020030000}"/>
    <cellStyle name="_PercentSpace_Jazztel model 15-exhibits-Friso2_Jazztel model 16DP3-Exhibits_T_MOBIL2" xfId="888" xr:uid="{00000000-0005-0000-0000-000021030000}"/>
    <cellStyle name="_PercentSpace_Jazztel model 15-exhibits-Friso2_Jazztel model 18DP-exhibits" xfId="889" xr:uid="{00000000-0005-0000-0000-000022030000}"/>
    <cellStyle name="_PercentSpace_Jazztel model 16DP2-Exhibits" xfId="890" xr:uid="{00000000-0005-0000-0000-000023030000}"/>
    <cellStyle name="_PercentSpace_Jazztel model 16DP3-Exhibits" xfId="891" xr:uid="{00000000-0005-0000-0000-000024030000}"/>
    <cellStyle name="_PercentSpace_Overseas" xfId="892" xr:uid="{00000000-0005-0000-0000-000025030000}"/>
    <cellStyle name="_PL要約" xfId="893" xr:uid="{00000000-0005-0000-0000-000026030000}"/>
    <cellStyle name="_Print Master" xfId="894" xr:uid="{00000000-0005-0000-0000-000027030000}"/>
    <cellStyle name="_Print_Cash_Flow" xfId="895" xr:uid="{00000000-0005-0000-0000-000028030000}"/>
    <cellStyle name="_Project Lladro_BalanceSheet" xfId="896" xr:uid="{00000000-0005-0000-0000-000029030000}"/>
    <cellStyle name="_Project Lladro_Cashflow" xfId="897" xr:uid="{00000000-0005-0000-0000-00002A030000}"/>
    <cellStyle name="_Project Lladro_ProfitLoss" xfId="898" xr:uid="{00000000-0005-0000-0000-00002B030000}"/>
    <cellStyle name="_Roma2 BS明細" xfId="899" xr:uid="{00000000-0005-0000-0000-00002C030000}"/>
    <cellStyle name="_Rome2_質問リスト_081013ver" xfId="900" xr:uid="{00000000-0005-0000-0000-00002D030000}"/>
    <cellStyle name="_Row1" xfId="901" xr:uid="{00000000-0005-0000-0000-00002E030000}"/>
    <cellStyle name="_Row1 2" xfId="902" xr:uid="{00000000-0005-0000-0000-00002F030000}"/>
    <cellStyle name="_Row1 3" xfId="903" xr:uid="{00000000-0005-0000-0000-000030030000}"/>
    <cellStyle name="_Row1_Print Master" xfId="904" xr:uid="{00000000-0005-0000-0000-000031030000}"/>
    <cellStyle name="_Row1_Print_Cash_Flow" xfId="905" xr:uid="{00000000-0005-0000-0000-000032030000}"/>
    <cellStyle name="_Row1_Pro-forma net assets_Template" xfId="906" xr:uid="{00000000-0005-0000-0000-000033030000}"/>
    <cellStyle name="_Row1_Project Lladro_Cashflow" xfId="907" xr:uid="{00000000-0005-0000-0000-000034030000}"/>
    <cellStyle name="_Row1_Project Lladro_ProfitLoss" xfId="908" xr:uid="{00000000-0005-0000-0000-000035030000}"/>
    <cellStyle name="_Row2" xfId="909" xr:uid="{00000000-0005-0000-0000-000036030000}"/>
    <cellStyle name="_Row2_Pro-forma net assets_Template" xfId="910" xr:uid="{00000000-0005-0000-0000-000037030000}"/>
    <cellStyle name="_Row3" xfId="911" xr:uid="{00000000-0005-0000-0000-000038030000}"/>
    <cellStyle name="_Row3_Pro-forma net assets_Template" xfId="912" xr:uid="{00000000-0005-0000-0000-000039030000}"/>
    <cellStyle name="_Row4" xfId="913" xr:uid="{00000000-0005-0000-0000-00003A030000}"/>
    <cellStyle name="_Row4_Pro-forma net assets_Template" xfId="914" xr:uid="{00000000-0005-0000-0000-00003B030000}"/>
    <cellStyle name="_Row5" xfId="915" xr:uid="{00000000-0005-0000-0000-00003C030000}"/>
    <cellStyle name="_Row5_Pro-forma net assets_Template" xfId="916" xr:uid="{00000000-0005-0000-0000-00003D030000}"/>
    <cellStyle name="_Row6" xfId="917" xr:uid="{00000000-0005-0000-0000-00003E030000}"/>
    <cellStyle name="_Row6_Pro-forma net assets_Template" xfId="918" xr:uid="{00000000-0005-0000-0000-00003F030000}"/>
    <cellStyle name="_Row7" xfId="919" xr:uid="{00000000-0005-0000-0000-000040030000}"/>
    <cellStyle name="_Row7_Pro-forma net assets_Template" xfId="920" xr:uid="{00000000-0005-0000-0000-000041030000}"/>
    <cellStyle name="—_Sheet1" xfId="921" xr:uid="{00000000-0005-0000-0000-000042030000}"/>
    <cellStyle name="_SubHeading" xfId="922" xr:uid="{00000000-0005-0000-0000-000043030000}"/>
    <cellStyle name="_Table" xfId="923" xr:uid="{00000000-0005-0000-0000-000044030000}"/>
    <cellStyle name="_Table_のれん減損＆DCF_20090127_Y" xfId="924" xr:uid="{00000000-0005-0000-0000-000045030000}"/>
    <cellStyle name="_Table_のれん減損＆DCF_20090127_Y_DD個別_中村_人員推移調査依頼_20110629" xfId="925" xr:uid="{00000000-0005-0000-0000-000046030000}"/>
    <cellStyle name="_Table_のれん減損＆DCF_20090127_Y_DD個別_中村_人員推移調査依頼_20110629_月次PL・CF_20120607" xfId="926" xr:uid="{00000000-0005-0000-0000-000047030000}"/>
    <cellStyle name="_Table_のれん減損＆DCF_20090127_Y_DD個別_中村_人員推移調査依頼_20110629_月次PL・CF_20120607送付用" xfId="927" xr:uid="{00000000-0005-0000-0000-000048030000}"/>
    <cellStyle name="_Table_のれん減損＆DCF_20090127_Y_減価償却" xfId="928" xr:uid="{00000000-0005-0000-0000-000049030000}"/>
    <cellStyle name="_Table_のれん減損＆DCF_20090127_Y_減価償却_月次PL・CF_20120607" xfId="929" xr:uid="{00000000-0005-0000-0000-00004A030000}"/>
    <cellStyle name="_Table_のれん減損＆DCF_20090127_Y_減価償却_月次PL・CF_20120607送付用" xfId="930" xr:uid="{00000000-0005-0000-0000-00004B030000}"/>
    <cellStyle name="_Table_月次PL・CF_20120607" xfId="931" xr:uid="{00000000-0005-0000-0000-00004C030000}"/>
    <cellStyle name="_Table_月次PL・CF_20120607送付用" xfId="932" xr:uid="{00000000-0005-0000-0000-00004D030000}"/>
    <cellStyle name="_TableHead" xfId="933" xr:uid="{00000000-0005-0000-0000-00004E030000}"/>
    <cellStyle name="_TableHead_Project Boat - Trading databook" xfId="934" xr:uid="{00000000-0005-0000-0000-00004F030000}"/>
    <cellStyle name="_TableHead_Project Lladro_BalanceSheet" xfId="935" xr:uid="{00000000-0005-0000-0000-000050030000}"/>
    <cellStyle name="_TableHead_Project Lladro_ProfitLoss" xfId="936" xr:uid="{00000000-0005-0000-0000-000051030000}"/>
    <cellStyle name="_TableHead_のれん減損＆DCF_20090127_Y" xfId="937" xr:uid="{00000000-0005-0000-0000-000052030000}"/>
    <cellStyle name="_TableHead_のれん減損＆DCF_20090127_Y_DD個別_中村_人員推移調査依頼_20110629" xfId="938" xr:uid="{00000000-0005-0000-0000-000053030000}"/>
    <cellStyle name="_TableHead_のれん減損＆DCF_20090127_Y_DD個別_中村_人員推移調査依頼_20110629_月次PL・CF_20120607" xfId="939" xr:uid="{00000000-0005-0000-0000-000054030000}"/>
    <cellStyle name="_TableHead_のれん減損＆DCF_20090127_Y_DD個別_中村_人員推移調査依頼_20110629_月次PL・CF_20120607送付用" xfId="940" xr:uid="{00000000-0005-0000-0000-000055030000}"/>
    <cellStyle name="_TableHead_のれん減損＆DCF_20090127_Y_減価償却" xfId="941" xr:uid="{00000000-0005-0000-0000-000056030000}"/>
    <cellStyle name="_TableHead_のれん減損＆DCF_20090127_Y_減価償却_月次PL・CF_20120607" xfId="942" xr:uid="{00000000-0005-0000-0000-000057030000}"/>
    <cellStyle name="_TableHead_のれん減損＆DCF_20090127_Y_減価償却_月次PL・CF_20120607送付用" xfId="943" xr:uid="{00000000-0005-0000-0000-000058030000}"/>
    <cellStyle name="_TableHead_月次PL・CF_20120607" xfId="944" xr:uid="{00000000-0005-0000-0000-000059030000}"/>
    <cellStyle name="_TableHead_月次PL・CF_20120607送付用" xfId="945" xr:uid="{00000000-0005-0000-0000-00005A030000}"/>
    <cellStyle name="_TableRowHead" xfId="946" xr:uid="{00000000-0005-0000-0000-00005B030000}"/>
    <cellStyle name="_TableRowHead_（2月決算版）コンテンツ" xfId="947" xr:uid="{00000000-0005-0000-0000-00005C030000}"/>
    <cellStyle name="_TableRowHead_(2月決算版）金融事業" xfId="948" xr:uid="{00000000-0005-0000-0000-00005D030000}"/>
    <cellStyle name="_TableRowHead_(2月決算版）金融事業(NPIコメント）" xfId="949" xr:uid="{00000000-0005-0000-0000-00005E030000}"/>
    <cellStyle name="_TableRowHead_(2月決算版）金融事業(NPIコメント）売上修正2" xfId="950" xr:uid="{00000000-0005-0000-0000-00005F030000}"/>
    <cellStyle name="_TableRowHead_★★★　（2月決算版）全社" xfId="951" xr:uid="{00000000-0005-0000-0000-000060030000}"/>
    <cellStyle name="_TableRowHead_06_SB model_040206_to CM_040330_2" xfId="952" xr:uid="{00000000-0005-0000-0000-000061030000}"/>
    <cellStyle name="_TableRowHead_08_Valuation_040205" xfId="953" xr:uid="{00000000-0005-0000-0000-000062030000}"/>
    <cellStyle name="_TableRowHead_18番　売上高変動（特殊要因NTT-Cを算入）" xfId="954" xr:uid="{00000000-0005-0000-0000-000063030000}"/>
    <cellStyle name="_TableRowHead_ACE_PL_Databook" xfId="955" xr:uid="{00000000-0005-0000-0000-000064030000}"/>
    <cellStyle name="_TableRowHead_Amadeus_AD売上内訳" xfId="956" xr:uid="{00000000-0005-0000-0000-000065030000}"/>
    <cellStyle name="_TableRowHead_Analysis_Sales計画Review_00406" xfId="957" xr:uid="{00000000-0005-0000-0000-000066030000}"/>
    <cellStyle name="_TableRowHead_Bell System Financial Model" xfId="958" xr:uid="{00000000-0005-0000-0000-000067030000}"/>
    <cellStyle name="_TableRowHead_Book2" xfId="959" xr:uid="{00000000-0005-0000-0000-000068030000}"/>
    <cellStyle name="_TableRowHead_BS24-Financial Dept Model" xfId="960" xr:uid="{00000000-0005-0000-0000-000069030000}"/>
    <cellStyle name="_TableRowHead_IDC_040327" xfId="961" xr:uid="{00000000-0005-0000-0000-00006A030000}"/>
    <cellStyle name="_TableRowHead_K_CFAnalysis_1121_HNR" xfId="962" xr:uid="{00000000-0005-0000-0000-00006B030000}"/>
    <cellStyle name="_TableRowHead_KB_Model_0202_Valuation 4" xfId="963" xr:uid="{00000000-0005-0000-0000-00006C030000}"/>
    <cellStyle name="_TableRowHead_KB価格シミュレーション" xfId="964" xr:uid="{00000000-0005-0000-0000-00006D030000}"/>
    <cellStyle name="_TableRowHead_KB価格シミュレーション_2" xfId="965" xr:uid="{00000000-0005-0000-0000-00006E030000}"/>
    <cellStyle name="_TableRowHead_Media-Model02221" xfId="966" xr:uid="{00000000-0005-0000-0000-00006F030000}"/>
    <cellStyle name="_TableRowHead_QA_Azsa_061113_2" xfId="967" xr:uid="{00000000-0005-0000-0000-000070030000}"/>
    <cellStyle name="_TableRowHead_Valuation Model" xfId="968" xr:uid="{00000000-0005-0000-0000-000071030000}"/>
    <cellStyle name="_TableRowHead_Z2_Analysis_BellCost_0205" xfId="969" xr:uid="{00000000-0005-0000-0000-000072030000}"/>
    <cellStyle name="_TableRowHead_Z2_Analysis_BellCost_0209" xfId="970" xr:uid="{00000000-0005-0000-0000-000073030000}"/>
    <cellStyle name="_TableRowHead_Z2_Analysis_BellCost_0210" xfId="971" xr:uid="{00000000-0005-0000-0000-000074030000}"/>
    <cellStyle name="_TableRowHead_Z2_Capex_0210" xfId="972" xr:uid="{00000000-0005-0000-0000-000075030000}"/>
    <cellStyle name="_TableRowHead_Z3_ES_0629" xfId="973" xr:uid="{00000000-0005-0000-0000-000076030000}"/>
    <cellStyle name="_TableRowHead_Z3_Sales計画_全社_0607" xfId="974" xr:uid="{00000000-0005-0000-0000-000077030000}"/>
    <cellStyle name="_TableRowHead_訴訟債務_HNReviewed" xfId="975" xr:uid="{00000000-0005-0000-0000-000078030000}"/>
    <cellStyle name="_TableSuperHead" xfId="976" xr:uid="{00000000-0005-0000-0000-000079030000}"/>
    <cellStyle name="_TableSuperHead_01_CF_revised1" xfId="977" xr:uid="{00000000-0005-0000-0000-00007A030000}"/>
    <cellStyle name="_TableSuperHead_01_CF_revised15" xfId="978" xr:uid="{00000000-0005-0000-0000-00007B030000}"/>
    <cellStyle name="_TableSuperHead_EV計算シート_3次ビッド_6Dec05" xfId="979" xr:uid="{00000000-0005-0000-0000-00007C030000}"/>
    <cellStyle name="_TableSuperHead_KB_Model_0202_Valuation 4" xfId="980" xr:uid="{00000000-0005-0000-0000-00007D030000}"/>
    <cellStyle name="_TableSuperHead_ストラクチャーモデル0124_51" xfId="981" xr:uid="{00000000-0005-0000-0000-00007E030000}"/>
    <cellStyle name="_TDK - 142 Analysis - 080407Test" xfId="982" xr:uid="{00000000-0005-0000-0000-00007F030000}"/>
    <cellStyle name="_Template Stats" xfId="983" xr:uid="{00000000-0005-0000-0000-000080030000}"/>
    <cellStyle name="_Valuation_1.0" xfId="984" xr:uid="{00000000-0005-0000-0000-000081030000}"/>
    <cellStyle name="_Valuation_10.0_up date" xfId="985" xr:uid="{00000000-0005-0000-0000-000082030000}"/>
    <cellStyle name="_WorkSheet テンプレート" xfId="986" xr:uid="{00000000-0005-0000-0000-000083030000}"/>
    <cellStyle name="_WorkSheet テンプレート_PPT材料 Val" xfId="987" xr:uid="{00000000-0005-0000-0000-000084030000}"/>
    <cellStyle name="_WorkSheet テンプレート_おかしんリース Val" xfId="988" xr:uid="{00000000-0005-0000-0000-000085030000}"/>
    <cellStyle name="_WorkSheet テンプレート_おかしん経営コンサル Val" xfId="989" xr:uid="{00000000-0005-0000-0000-000086030000}"/>
    <cellStyle name="_WorkSheet テンプレート_おかしん信用保証 Val" xfId="990" xr:uid="{00000000-0005-0000-0000-000087030000}"/>
    <cellStyle name="_WorkSheet テンプレート_岡崎シミュレーション080107 Val" xfId="991" xr:uid="{00000000-0005-0000-0000-000088030000}"/>
    <cellStyle name="_WorkSheet テンプレート_岡崎子会社 Val" xfId="992" xr:uid="{00000000-0005-0000-0000-000089030000}"/>
    <cellStyle name="_WP_資産(koike)" xfId="993" xr:uid="{00000000-0005-0000-0000-00008A030000}"/>
    <cellStyle name="_경비 년간예상양식" xfId="994" xr:uid="{00000000-0005-0000-0000-00008B030000}"/>
    <cellStyle name="_경영회의(1027)_계수" xfId="995" xr:uid="{00000000-0005-0000-0000-00008C030000}"/>
    <cellStyle name="_계수_냉공" xfId="996" xr:uid="{00000000-0005-0000-0000-00008D030000}"/>
    <cellStyle name="_계수_냉공_【Amur】計数計画_20110518①" xfId="997" xr:uid="{00000000-0005-0000-0000-00008E030000}"/>
    <cellStyle name="_계획3" xfId="998" xr:uid="{00000000-0005-0000-0000-00008F030000}"/>
    <cellStyle name="_계획3_【Amur】計数計画_20110518①" xfId="999" xr:uid="{00000000-0005-0000-0000-000090030000}"/>
    <cellStyle name="_구조조정" xfId="1000" xr:uid="{00000000-0005-0000-0000-000091030000}"/>
    <cellStyle name="_卸売上利益推移" xfId="1001" xr:uid="{00000000-0005-0000-0000-000092030000}"/>
    <cellStyle name="_九州親和FG Val" xfId="1002" xr:uid="{00000000-0005-0000-0000-000093030000}"/>
    <cellStyle name="_九州親和FG Val_PPT材料 Val" xfId="1003" xr:uid="{00000000-0005-0000-0000-000094030000}"/>
    <cellStyle name="_九州親和FG Val_おかしんリース Val" xfId="1004" xr:uid="{00000000-0005-0000-0000-000095030000}"/>
    <cellStyle name="_九州親和FG Val_おかしん経営コンサル Val" xfId="1005" xr:uid="{00000000-0005-0000-0000-000096030000}"/>
    <cellStyle name="_九州親和FG Val_おかしん信用保証 Val" xfId="1006" xr:uid="{00000000-0005-0000-0000-000097030000}"/>
    <cellStyle name="_九州親和FG Val_岡崎シミュレーション080107 Val" xfId="1007" xr:uid="{00000000-0005-0000-0000-000098030000}"/>
    <cellStyle name="_九州親和FG Val_岡崎子会社 Val" xfId="1008" xr:uid="{00000000-0005-0000-0000-000099030000}"/>
    <cellStyle name="_質問別紙" xfId="1009" xr:uid="{00000000-0005-0000-0000-00009A030000}"/>
    <cellStyle name="_手許_精算表" xfId="1010" xr:uid="{00000000-0005-0000-0000-00009B030000}"/>
    <cellStyle name="_表紙等 112703" xfId="1011" xr:uid="{00000000-0005-0000-0000-00009C030000}"/>
    <cellStyle name="_반도체연계매출손익08속" xfId="1012" xr:uid="{00000000-0005-0000-0000-00009D030000}"/>
    <cellStyle name="_반도체연계매출손익08속_【Amur】計数計画_20110518①" xfId="1013" xr:uid="{00000000-0005-0000-0000-00009E030000}"/>
    <cellStyle name="_반도체연계월별01속~반도체" xfId="1014" xr:uid="{00000000-0005-0000-0000-00009F030000}"/>
    <cellStyle name="_반도체연계월별01속~반도체_【Amur】計数計画_20110518①" xfId="1015" xr:uid="{00000000-0005-0000-0000-0000A0030000}"/>
    <cellStyle name="_보고01_3" xfId="1016" xr:uid="{00000000-0005-0000-0000-0000A1030000}"/>
    <cellStyle name="_생판93~00" xfId="1017" xr:uid="{00000000-0005-0000-0000-0000A2030000}"/>
    <cellStyle name="_생판93~00_【Amur】計数計画_20110518①" xfId="1018" xr:uid="{00000000-0005-0000-0000-0000A3030000}"/>
    <cellStyle name="_생판99년간예상" xfId="1019" xr:uid="{00000000-0005-0000-0000-0000A4030000}"/>
    <cellStyle name="_생판99년간예상_【Amur】計数計画_20110518①" xfId="1020" xr:uid="{00000000-0005-0000-0000-0000A5030000}"/>
    <cellStyle name="_손익계산서" xfId="1021" xr:uid="{00000000-0005-0000-0000-0000A6030000}"/>
    <cellStyle name="_실적보고5" xfId="1022" xr:uid="{00000000-0005-0000-0000-0000A7030000}"/>
    <cellStyle name="_실행경비456" xfId="1023" xr:uid="{00000000-0005-0000-0000-0000A8030000}"/>
    <cellStyle name="_실행경비456_【Amur】計数計画_20110518①" xfId="1024" xr:uid="{00000000-0005-0000-0000-0000A9030000}"/>
    <cellStyle name="_실행경비567" xfId="1025" xr:uid="{00000000-0005-0000-0000-0000AA030000}"/>
    <cellStyle name="_실행경비567_【Amur】計数計画_20110518①" xfId="1026" xr:uid="{00000000-0005-0000-0000-0000AB030000}"/>
    <cellStyle name="_엑셀양식수정" xfId="1027" xr:uid="{00000000-0005-0000-0000-0000AC030000}"/>
    <cellStyle name="_영상" xfId="1028" xr:uid="{00000000-0005-0000-0000-0000AD030000}"/>
    <cellStyle name="_영업외수지집계-1025" xfId="1029" xr:uid="{00000000-0005-0000-0000-0000AE030000}"/>
    <cellStyle name="_영업외수지집계-1025_【Amur】計数計画_20110518①" xfId="1030" xr:uid="{00000000-0005-0000-0000-0000AF030000}"/>
    <cellStyle name="_전사교제비실적" xfId="1031" xr:uid="{00000000-0005-0000-0000-0000B0030000}"/>
    <cellStyle name="_전사교제비실적_【Amur】計数計画_20110518①" xfId="1032" xr:uid="{00000000-0005-0000-0000-0000B1030000}"/>
    <cellStyle name="_협의회부속양식_최종" xfId="1033" xr:uid="{00000000-0005-0000-0000-0000B2030000}"/>
    <cellStyle name="_협의회부속양식_최종_【Amur】計数計画_20110518①" xfId="1034" xr:uid="{00000000-0005-0000-0000-0000B3030000}"/>
    <cellStyle name="£ BP" xfId="1035" xr:uid="{00000000-0005-0000-0000-0000B4030000}"/>
    <cellStyle name="￡ BP" xfId="1036" xr:uid="{00000000-0005-0000-0000-0000B5030000}"/>
    <cellStyle name="£ BP_040617 CompsOta" xfId="1037" xr:uid="{00000000-0005-0000-0000-0000B6030000}"/>
    <cellStyle name="¥ JY" xfId="1038" xr:uid="{00000000-0005-0000-0000-0000B7030000}"/>
    <cellStyle name="￥横付け" xfId="1039" xr:uid="{00000000-0005-0000-0000-0000B8030000}"/>
    <cellStyle name="=C:\WINDOWS\SYSTEM32\COMMAND.COM" xfId="1040" xr:uid="{00000000-0005-0000-0000-0000B9030000}"/>
    <cellStyle name="=C:\WINNT\SYSTEM32\COMMAND.COM" xfId="1041" xr:uid="{00000000-0005-0000-0000-0000BA030000}"/>
    <cellStyle name="=C:\WINNT35\SYSTEM32\COMMAND.COM" xfId="1042" xr:uid="{00000000-0005-0000-0000-0000BB030000}"/>
    <cellStyle name="=C:\WINNT35\SYSTEM32\COMMAND.COM 2" xfId="3467" xr:uid="{00000000-0005-0000-0000-0000BC030000}"/>
    <cellStyle name="±" xfId="3" xr:uid="{00000000-0005-0000-0000-0000BD030000}"/>
    <cellStyle name="≫o±O[0]_≫a×U " xfId="1043" xr:uid="{00000000-0005-0000-0000-0000BE030000}"/>
    <cellStyle name="≫o±O_≫a×U " xfId="1044" xr:uid="{00000000-0005-0000-0000-0000BF030000}"/>
    <cellStyle name="▲" xfId="4" xr:uid="{00000000-0005-0000-0000-0000C0030000}"/>
    <cellStyle name="▲ 2" xfId="1045" xr:uid="{00000000-0005-0000-0000-0000C1030000}"/>
    <cellStyle name="▲#,##0" xfId="5" xr:uid="{00000000-0005-0000-0000-0000C2030000}"/>
    <cellStyle name="▲#,##0.0" xfId="6" xr:uid="{00000000-0005-0000-0000-0000C3030000}"/>
    <cellStyle name="_x0001_·?_x0001_··?" xfId="7" xr:uid="{00000000-0005-0000-0000-0000C4030000}"/>
    <cellStyle name="_x0001_·?_x0001_··? 2" xfId="1046" xr:uid="{00000000-0005-0000-0000-0000C5030000}"/>
    <cellStyle name="_x0001_·?_x0001_··?_Japan Equipment Package New Offer - 24 May 2010" xfId="1047" xr:uid="{00000000-0005-0000-0000-0000C6030000}"/>
    <cellStyle name="_x0001_・｢_x0001_・・義" xfId="8" xr:uid="{00000000-0005-0000-0000-0000C7030000}"/>
    <cellStyle name="_x0001_・｢_x0001_・・義 2" xfId="1048" xr:uid="{00000000-0005-0000-0000-0000C8030000}"/>
    <cellStyle name="_x0001_・｢_x0001_・・義_Japan Equipment Package New Offer - 24 May 2010" xfId="1049" xr:uid="{00000000-0005-0000-0000-0000C9030000}"/>
    <cellStyle name="…?…?…?" xfId="1050" xr:uid="{00000000-0005-0000-0000-0000CA030000}"/>
    <cellStyle name="•W€_Comparables" xfId="1051" xr:uid="{00000000-0005-0000-0000-0000CB030000}"/>
    <cellStyle name="•W_GE 3 MINIMUM" xfId="1052" xr:uid="{00000000-0005-0000-0000-0000CC030000}"/>
    <cellStyle name="»¿¹נY [0.00]_Region Orders (2)_KOR_SP" xfId="1053" xr:uid="{00000000-0005-0000-0000-0000CD030000}"/>
    <cellStyle name="»¿¹נY_Region Orders (2)_KOR (2" xfId="1054" xr:uid="{00000000-0005-0000-0000-0000CE030000}"/>
    <cellStyle name="ÊÝ [0.00]_BTCSMOD1" xfId="1055" xr:uid="{00000000-0005-0000-0000-0000CF030000}"/>
    <cellStyle name="ÊÝ_BTCSMOD1" xfId="1056" xr:uid="{00000000-0005-0000-0000-0000D0030000}"/>
    <cellStyle name="W" xfId="1057" xr:uid="{00000000-0005-0000-0000-0000D1030000}"/>
    <cellStyle name="0" xfId="1058" xr:uid="{00000000-0005-0000-0000-0000D2030000}"/>
    <cellStyle name="0&quot;人&quot;" xfId="1059" xr:uid="{00000000-0005-0000-0000-0000D3030000}"/>
    <cellStyle name="0%" xfId="1060" xr:uid="{00000000-0005-0000-0000-0000D4030000}"/>
    <cellStyle name="0,000" xfId="1061" xr:uid="{00000000-0005-0000-0000-0000D5030000}"/>
    <cellStyle name="0,000.0" xfId="1062" xr:uid="{00000000-0005-0000-0000-0000D6030000}"/>
    <cellStyle name="0,000.00" xfId="1063" xr:uid="{00000000-0005-0000-0000-0000D7030000}"/>
    <cellStyle name="0.0" xfId="1064" xr:uid="{00000000-0005-0000-0000-0000D8030000}"/>
    <cellStyle name="0.0&quot;x&quot;" xfId="1065" xr:uid="{00000000-0005-0000-0000-0000D9030000}"/>
    <cellStyle name="0.0%" xfId="1066" xr:uid="{00000000-0005-0000-0000-0000DA030000}"/>
    <cellStyle name="0.0_40050504 (pension)" xfId="1067" xr:uid="{00000000-0005-0000-0000-0000DB030000}"/>
    <cellStyle name="0.00" xfId="1068" xr:uid="{00000000-0005-0000-0000-0000DC030000}"/>
    <cellStyle name="0.00&quot;x&quot;" xfId="1069" xr:uid="{00000000-0005-0000-0000-0000DD030000}"/>
    <cellStyle name="0.00%" xfId="1070" xr:uid="{00000000-0005-0000-0000-0000DE030000}"/>
    <cellStyle name="0.00_40050504 (pension)" xfId="1071" xr:uid="{00000000-0005-0000-0000-0000DF030000}"/>
    <cellStyle name="0_40050504 (pension)" xfId="1072" xr:uid="{00000000-0005-0000-0000-0000E0030000}"/>
    <cellStyle name="0_Japan Pension Module Sumitomo Chemical" xfId="1073" xr:uid="{00000000-0005-0000-0000-0000E1030000}"/>
    <cellStyle name="00" xfId="1074" xr:uid="{00000000-0005-0000-0000-0000E2030000}"/>
    <cellStyle name="000&quot;-&quot;00000" xfId="1075" xr:uid="{00000000-0005-0000-0000-0000E3030000}"/>
    <cellStyle name="1" xfId="1076" xr:uid="{00000000-0005-0000-0000-0000E4030000}"/>
    <cellStyle name="1 decimal" xfId="1077" xr:uid="{00000000-0005-0000-0000-0000E5030000}"/>
    <cellStyle name="1,000" xfId="1078" xr:uid="{00000000-0005-0000-0000-0000E6030000}"/>
    <cellStyle name="1,000x" xfId="1079" xr:uid="{00000000-0005-0000-0000-0000E7030000}"/>
    <cellStyle name="1,comma" xfId="1080" xr:uid="{00000000-0005-0000-0000-0000E8030000}"/>
    <cellStyle name="1_Ass_Dec" xfId="1081" xr:uid="{00000000-0005-0000-0000-0000E9030000}"/>
    <cellStyle name="1_Ass_Dec_ADAM - LBO 071004 v3" xfId="1082" xr:uid="{00000000-0005-0000-0000-0000EA030000}"/>
    <cellStyle name="1Normal" xfId="1083" xr:uid="{00000000-0005-0000-0000-0000EB030000}"/>
    <cellStyle name="2 decimal" xfId="1084" xr:uid="{00000000-0005-0000-0000-0000EC030000}"/>
    <cellStyle name="2 Decimals" xfId="1085" xr:uid="{00000000-0005-0000-0000-0000ED030000}"/>
    <cellStyle name="2_Ass_Dec" xfId="1086" xr:uid="{00000000-0005-0000-0000-0000EE030000}"/>
    <cellStyle name="2_Ass_Dec_ADAM - LBO 071004 v3" xfId="1087" xr:uid="{00000000-0005-0000-0000-0000EF030000}"/>
    <cellStyle name="20 % - Accent1" xfId="1088" xr:uid="{00000000-0005-0000-0000-0000F0030000}"/>
    <cellStyle name="20 % - Accent2" xfId="1089" xr:uid="{00000000-0005-0000-0000-0000F1030000}"/>
    <cellStyle name="20 % - Accent3" xfId="1090" xr:uid="{00000000-0005-0000-0000-0000F2030000}"/>
    <cellStyle name="20 % - Accent4" xfId="1091" xr:uid="{00000000-0005-0000-0000-0000F3030000}"/>
    <cellStyle name="20 % - Accent5" xfId="1092" xr:uid="{00000000-0005-0000-0000-0000F4030000}"/>
    <cellStyle name="20 % - Accent6" xfId="1093" xr:uid="{00000000-0005-0000-0000-0000F5030000}"/>
    <cellStyle name="20% - Accent1" xfId="9" xr:uid="{00000000-0005-0000-0000-0000F6030000}"/>
    <cellStyle name="20% - Accent1 10" xfId="1094" xr:uid="{00000000-0005-0000-0000-0000F7030000}"/>
    <cellStyle name="20% - Accent1 11" xfId="1095" xr:uid="{00000000-0005-0000-0000-0000F8030000}"/>
    <cellStyle name="20% - Accent1 2" xfId="1096" xr:uid="{00000000-0005-0000-0000-0000F9030000}"/>
    <cellStyle name="20% - Accent1 2 10" xfId="1097" xr:uid="{00000000-0005-0000-0000-0000FA030000}"/>
    <cellStyle name="20% - Accent1 2 2" xfId="1098" xr:uid="{00000000-0005-0000-0000-0000FB030000}"/>
    <cellStyle name="20% - Accent1 2 3" xfId="1099" xr:uid="{00000000-0005-0000-0000-0000FC030000}"/>
    <cellStyle name="20% - Accent1 2 4" xfId="1100" xr:uid="{00000000-0005-0000-0000-0000FD030000}"/>
    <cellStyle name="20% - Accent1 2 5" xfId="1101" xr:uid="{00000000-0005-0000-0000-0000FE030000}"/>
    <cellStyle name="20% - Accent1 2 6" xfId="1102" xr:uid="{00000000-0005-0000-0000-0000FF030000}"/>
    <cellStyle name="20% - Accent1 2 7" xfId="1103" xr:uid="{00000000-0005-0000-0000-000000040000}"/>
    <cellStyle name="20% - Accent1 2 8" xfId="1104" xr:uid="{00000000-0005-0000-0000-000001040000}"/>
    <cellStyle name="20% - Accent1 2 9" xfId="1105" xr:uid="{00000000-0005-0000-0000-000002040000}"/>
    <cellStyle name="20% - Accent1 3" xfId="1106" xr:uid="{00000000-0005-0000-0000-000003040000}"/>
    <cellStyle name="20% - Accent1 4" xfId="1107" xr:uid="{00000000-0005-0000-0000-000004040000}"/>
    <cellStyle name="20% - Accent1 5" xfId="1108" xr:uid="{00000000-0005-0000-0000-000005040000}"/>
    <cellStyle name="20% - Accent1 6" xfId="1109" xr:uid="{00000000-0005-0000-0000-000006040000}"/>
    <cellStyle name="20% - Accent1 7" xfId="1110" xr:uid="{00000000-0005-0000-0000-000007040000}"/>
    <cellStyle name="20% - Accent1 7 2" xfId="1111" xr:uid="{00000000-0005-0000-0000-000008040000}"/>
    <cellStyle name="20% - Accent1 8" xfId="1112" xr:uid="{00000000-0005-0000-0000-000009040000}"/>
    <cellStyle name="20% - Accent1 8 2" xfId="1113" xr:uid="{00000000-0005-0000-0000-00000A040000}"/>
    <cellStyle name="20% - Accent1 9" xfId="1114" xr:uid="{00000000-0005-0000-0000-00000B040000}"/>
    <cellStyle name="20% - Accent1 9 2" xfId="1115" xr:uid="{00000000-0005-0000-0000-00000C040000}"/>
    <cellStyle name="20% - Accent2" xfId="10" xr:uid="{00000000-0005-0000-0000-00000D040000}"/>
    <cellStyle name="20% - Accent2 10" xfId="1116" xr:uid="{00000000-0005-0000-0000-00000E040000}"/>
    <cellStyle name="20% - Accent2 11" xfId="1117" xr:uid="{00000000-0005-0000-0000-00000F040000}"/>
    <cellStyle name="20% - Accent2 2" xfId="1118" xr:uid="{00000000-0005-0000-0000-000010040000}"/>
    <cellStyle name="20% - Accent2 2 10" xfId="1119" xr:uid="{00000000-0005-0000-0000-000011040000}"/>
    <cellStyle name="20% - Accent2 2 2" xfId="1120" xr:uid="{00000000-0005-0000-0000-000012040000}"/>
    <cellStyle name="20% - Accent2 2 3" xfId="1121" xr:uid="{00000000-0005-0000-0000-000013040000}"/>
    <cellStyle name="20% - Accent2 2 4" xfId="1122" xr:uid="{00000000-0005-0000-0000-000014040000}"/>
    <cellStyle name="20% - Accent2 2 5" xfId="1123" xr:uid="{00000000-0005-0000-0000-000015040000}"/>
    <cellStyle name="20% - Accent2 2 6" xfId="1124" xr:uid="{00000000-0005-0000-0000-000016040000}"/>
    <cellStyle name="20% - Accent2 2 7" xfId="1125" xr:uid="{00000000-0005-0000-0000-000017040000}"/>
    <cellStyle name="20% - Accent2 2 8" xfId="1126" xr:uid="{00000000-0005-0000-0000-000018040000}"/>
    <cellStyle name="20% - Accent2 2 9" xfId="1127" xr:uid="{00000000-0005-0000-0000-000019040000}"/>
    <cellStyle name="20% - Accent2 3" xfId="1128" xr:uid="{00000000-0005-0000-0000-00001A040000}"/>
    <cellStyle name="20% - Accent2 4" xfId="1129" xr:uid="{00000000-0005-0000-0000-00001B040000}"/>
    <cellStyle name="20% - Accent2 5" xfId="1130" xr:uid="{00000000-0005-0000-0000-00001C040000}"/>
    <cellStyle name="20% - Accent2 6" xfId="1131" xr:uid="{00000000-0005-0000-0000-00001D040000}"/>
    <cellStyle name="20% - Accent2 7" xfId="1132" xr:uid="{00000000-0005-0000-0000-00001E040000}"/>
    <cellStyle name="20% - Accent2 7 2" xfId="1133" xr:uid="{00000000-0005-0000-0000-00001F040000}"/>
    <cellStyle name="20% - Accent2 8" xfId="1134" xr:uid="{00000000-0005-0000-0000-000020040000}"/>
    <cellStyle name="20% - Accent2 8 2" xfId="1135" xr:uid="{00000000-0005-0000-0000-000021040000}"/>
    <cellStyle name="20% - Accent2 9" xfId="1136" xr:uid="{00000000-0005-0000-0000-000022040000}"/>
    <cellStyle name="20% - Accent2 9 2" xfId="1137" xr:uid="{00000000-0005-0000-0000-000023040000}"/>
    <cellStyle name="20% - Accent3" xfId="11" xr:uid="{00000000-0005-0000-0000-000024040000}"/>
    <cellStyle name="20% - Accent3 10" xfId="1138" xr:uid="{00000000-0005-0000-0000-000025040000}"/>
    <cellStyle name="20% - Accent3 11" xfId="1139" xr:uid="{00000000-0005-0000-0000-000026040000}"/>
    <cellStyle name="20% - Accent3 2" xfId="1140" xr:uid="{00000000-0005-0000-0000-000027040000}"/>
    <cellStyle name="20% - Accent3 2 10" xfId="1141" xr:uid="{00000000-0005-0000-0000-000028040000}"/>
    <cellStyle name="20% - Accent3 2 2" xfId="1142" xr:uid="{00000000-0005-0000-0000-000029040000}"/>
    <cellStyle name="20% - Accent3 2 3" xfId="1143" xr:uid="{00000000-0005-0000-0000-00002A040000}"/>
    <cellStyle name="20% - Accent3 2 4" xfId="1144" xr:uid="{00000000-0005-0000-0000-00002B040000}"/>
    <cellStyle name="20% - Accent3 2 5" xfId="1145" xr:uid="{00000000-0005-0000-0000-00002C040000}"/>
    <cellStyle name="20% - Accent3 2 6" xfId="1146" xr:uid="{00000000-0005-0000-0000-00002D040000}"/>
    <cellStyle name="20% - Accent3 2 7" xfId="1147" xr:uid="{00000000-0005-0000-0000-00002E040000}"/>
    <cellStyle name="20% - Accent3 2 8" xfId="1148" xr:uid="{00000000-0005-0000-0000-00002F040000}"/>
    <cellStyle name="20% - Accent3 2 9" xfId="1149" xr:uid="{00000000-0005-0000-0000-000030040000}"/>
    <cellStyle name="20% - Accent3 3" xfId="1150" xr:uid="{00000000-0005-0000-0000-000031040000}"/>
    <cellStyle name="20% - Accent3 4" xfId="1151" xr:uid="{00000000-0005-0000-0000-000032040000}"/>
    <cellStyle name="20% - Accent3 5" xfId="1152" xr:uid="{00000000-0005-0000-0000-000033040000}"/>
    <cellStyle name="20% - Accent3 6" xfId="1153" xr:uid="{00000000-0005-0000-0000-000034040000}"/>
    <cellStyle name="20% - Accent3 7" xfId="1154" xr:uid="{00000000-0005-0000-0000-000035040000}"/>
    <cellStyle name="20% - Accent3 7 2" xfId="1155" xr:uid="{00000000-0005-0000-0000-000036040000}"/>
    <cellStyle name="20% - Accent3 8" xfId="1156" xr:uid="{00000000-0005-0000-0000-000037040000}"/>
    <cellStyle name="20% - Accent3 8 2" xfId="1157" xr:uid="{00000000-0005-0000-0000-000038040000}"/>
    <cellStyle name="20% - Accent3 9" xfId="1158" xr:uid="{00000000-0005-0000-0000-000039040000}"/>
    <cellStyle name="20% - Accent3 9 2" xfId="1159" xr:uid="{00000000-0005-0000-0000-00003A040000}"/>
    <cellStyle name="20% - Accent4" xfId="12" xr:uid="{00000000-0005-0000-0000-00003B040000}"/>
    <cellStyle name="20% - Accent4 10" xfId="1160" xr:uid="{00000000-0005-0000-0000-00003C040000}"/>
    <cellStyle name="20% - Accent4 11" xfId="1161" xr:uid="{00000000-0005-0000-0000-00003D040000}"/>
    <cellStyle name="20% - Accent4 2" xfId="1162" xr:uid="{00000000-0005-0000-0000-00003E040000}"/>
    <cellStyle name="20% - Accent4 2 10" xfId="1163" xr:uid="{00000000-0005-0000-0000-00003F040000}"/>
    <cellStyle name="20% - Accent4 2 2" xfId="1164" xr:uid="{00000000-0005-0000-0000-000040040000}"/>
    <cellStyle name="20% - Accent4 2 3" xfId="1165" xr:uid="{00000000-0005-0000-0000-000041040000}"/>
    <cellStyle name="20% - Accent4 2 4" xfId="1166" xr:uid="{00000000-0005-0000-0000-000042040000}"/>
    <cellStyle name="20% - Accent4 2 5" xfId="1167" xr:uid="{00000000-0005-0000-0000-000043040000}"/>
    <cellStyle name="20% - Accent4 2 6" xfId="1168" xr:uid="{00000000-0005-0000-0000-000044040000}"/>
    <cellStyle name="20% - Accent4 2 7" xfId="1169" xr:uid="{00000000-0005-0000-0000-000045040000}"/>
    <cellStyle name="20% - Accent4 2 8" xfId="1170" xr:uid="{00000000-0005-0000-0000-000046040000}"/>
    <cellStyle name="20% - Accent4 2 9" xfId="1171" xr:uid="{00000000-0005-0000-0000-000047040000}"/>
    <cellStyle name="20% - Accent4 3" xfId="1172" xr:uid="{00000000-0005-0000-0000-000048040000}"/>
    <cellStyle name="20% - Accent4 4" xfId="1173" xr:uid="{00000000-0005-0000-0000-000049040000}"/>
    <cellStyle name="20% - Accent4 5" xfId="1174" xr:uid="{00000000-0005-0000-0000-00004A040000}"/>
    <cellStyle name="20% - Accent4 6" xfId="1175" xr:uid="{00000000-0005-0000-0000-00004B040000}"/>
    <cellStyle name="20% - Accent4 7" xfId="1176" xr:uid="{00000000-0005-0000-0000-00004C040000}"/>
    <cellStyle name="20% - Accent4 7 2" xfId="1177" xr:uid="{00000000-0005-0000-0000-00004D040000}"/>
    <cellStyle name="20% - Accent4 8" xfId="1178" xr:uid="{00000000-0005-0000-0000-00004E040000}"/>
    <cellStyle name="20% - Accent4 8 2" xfId="1179" xr:uid="{00000000-0005-0000-0000-00004F040000}"/>
    <cellStyle name="20% - Accent4 9" xfId="1180" xr:uid="{00000000-0005-0000-0000-000050040000}"/>
    <cellStyle name="20% - Accent4 9 2" xfId="1181" xr:uid="{00000000-0005-0000-0000-000051040000}"/>
    <cellStyle name="20% - Accent5" xfId="13" xr:uid="{00000000-0005-0000-0000-000052040000}"/>
    <cellStyle name="20% - Accent5 10" xfId="1182" xr:uid="{00000000-0005-0000-0000-000053040000}"/>
    <cellStyle name="20% - Accent5 11" xfId="1183" xr:uid="{00000000-0005-0000-0000-000054040000}"/>
    <cellStyle name="20% - Accent5 2" xfId="1184" xr:uid="{00000000-0005-0000-0000-000055040000}"/>
    <cellStyle name="20% - Accent5 2 10" xfId="1185" xr:uid="{00000000-0005-0000-0000-000056040000}"/>
    <cellStyle name="20% - Accent5 2 2" xfId="1186" xr:uid="{00000000-0005-0000-0000-000057040000}"/>
    <cellStyle name="20% - Accent5 2 3" xfId="1187" xr:uid="{00000000-0005-0000-0000-000058040000}"/>
    <cellStyle name="20% - Accent5 2 4" xfId="1188" xr:uid="{00000000-0005-0000-0000-000059040000}"/>
    <cellStyle name="20% - Accent5 2 5" xfId="1189" xr:uid="{00000000-0005-0000-0000-00005A040000}"/>
    <cellStyle name="20% - Accent5 2 6" xfId="1190" xr:uid="{00000000-0005-0000-0000-00005B040000}"/>
    <cellStyle name="20% - Accent5 2 7" xfId="1191" xr:uid="{00000000-0005-0000-0000-00005C040000}"/>
    <cellStyle name="20% - Accent5 2 8" xfId="1192" xr:uid="{00000000-0005-0000-0000-00005D040000}"/>
    <cellStyle name="20% - Accent5 2 9" xfId="1193" xr:uid="{00000000-0005-0000-0000-00005E040000}"/>
    <cellStyle name="20% - Accent5 3" xfId="1194" xr:uid="{00000000-0005-0000-0000-00005F040000}"/>
    <cellStyle name="20% - Accent5 4" xfId="1195" xr:uid="{00000000-0005-0000-0000-000060040000}"/>
    <cellStyle name="20% - Accent5 5" xfId="1196" xr:uid="{00000000-0005-0000-0000-000061040000}"/>
    <cellStyle name="20% - Accent5 6" xfId="1197" xr:uid="{00000000-0005-0000-0000-000062040000}"/>
    <cellStyle name="20% - Accent5 7" xfId="1198" xr:uid="{00000000-0005-0000-0000-000063040000}"/>
    <cellStyle name="20% - Accent5 7 2" xfId="1199" xr:uid="{00000000-0005-0000-0000-000064040000}"/>
    <cellStyle name="20% - Accent5 8" xfId="1200" xr:uid="{00000000-0005-0000-0000-000065040000}"/>
    <cellStyle name="20% - Accent5 8 2" xfId="1201" xr:uid="{00000000-0005-0000-0000-000066040000}"/>
    <cellStyle name="20% - Accent5 9" xfId="1202" xr:uid="{00000000-0005-0000-0000-000067040000}"/>
    <cellStyle name="20% - Accent5 9 2" xfId="1203" xr:uid="{00000000-0005-0000-0000-000068040000}"/>
    <cellStyle name="20% - Accent6" xfId="14" xr:uid="{00000000-0005-0000-0000-000069040000}"/>
    <cellStyle name="20% - Accent6 10" xfId="1204" xr:uid="{00000000-0005-0000-0000-00006A040000}"/>
    <cellStyle name="20% - Accent6 11" xfId="1205" xr:uid="{00000000-0005-0000-0000-00006B040000}"/>
    <cellStyle name="20% - Accent6 2" xfId="1206" xr:uid="{00000000-0005-0000-0000-00006C040000}"/>
    <cellStyle name="20% - Accent6 2 10" xfId="1207" xr:uid="{00000000-0005-0000-0000-00006D040000}"/>
    <cellStyle name="20% - Accent6 2 2" xfId="1208" xr:uid="{00000000-0005-0000-0000-00006E040000}"/>
    <cellStyle name="20% - Accent6 2 3" xfId="1209" xr:uid="{00000000-0005-0000-0000-00006F040000}"/>
    <cellStyle name="20% - Accent6 2 4" xfId="1210" xr:uid="{00000000-0005-0000-0000-000070040000}"/>
    <cellStyle name="20% - Accent6 2 5" xfId="1211" xr:uid="{00000000-0005-0000-0000-000071040000}"/>
    <cellStyle name="20% - Accent6 2 6" xfId="1212" xr:uid="{00000000-0005-0000-0000-000072040000}"/>
    <cellStyle name="20% - Accent6 2 7" xfId="1213" xr:uid="{00000000-0005-0000-0000-000073040000}"/>
    <cellStyle name="20% - Accent6 2 8" xfId="1214" xr:uid="{00000000-0005-0000-0000-000074040000}"/>
    <cellStyle name="20% - Accent6 2 9" xfId="1215" xr:uid="{00000000-0005-0000-0000-000075040000}"/>
    <cellStyle name="20% - Accent6 3" xfId="1216" xr:uid="{00000000-0005-0000-0000-000076040000}"/>
    <cellStyle name="20% - Accent6 4" xfId="1217" xr:uid="{00000000-0005-0000-0000-000077040000}"/>
    <cellStyle name="20% - Accent6 5" xfId="1218" xr:uid="{00000000-0005-0000-0000-000078040000}"/>
    <cellStyle name="20% - Accent6 6" xfId="1219" xr:uid="{00000000-0005-0000-0000-000079040000}"/>
    <cellStyle name="20% - Accent6 7" xfId="1220" xr:uid="{00000000-0005-0000-0000-00007A040000}"/>
    <cellStyle name="20% - Accent6 7 2" xfId="1221" xr:uid="{00000000-0005-0000-0000-00007B040000}"/>
    <cellStyle name="20% - Accent6 8" xfId="1222" xr:uid="{00000000-0005-0000-0000-00007C040000}"/>
    <cellStyle name="20% - Accent6 8 2" xfId="1223" xr:uid="{00000000-0005-0000-0000-00007D040000}"/>
    <cellStyle name="20% - Accent6 9" xfId="1224" xr:uid="{00000000-0005-0000-0000-00007E040000}"/>
    <cellStyle name="20% - Accent6 9 2" xfId="1225" xr:uid="{00000000-0005-0000-0000-00007F040000}"/>
    <cellStyle name="20% - アクセント 1 10" xfId="4708" xr:uid="{00000000-0005-0000-0000-000080040000}"/>
    <cellStyle name="20% - アクセント 1 11" xfId="3340" xr:uid="{00000000-0005-0000-0000-000081040000}"/>
    <cellStyle name="20% - アクセント 1 2" xfId="1226" xr:uid="{00000000-0005-0000-0000-000082040000}"/>
    <cellStyle name="20% - アクセント 1 2 2" xfId="3282" xr:uid="{00000000-0005-0000-0000-000083040000}"/>
    <cellStyle name="20% - アクセント 1 3" xfId="3367" xr:uid="{00000000-0005-0000-0000-000084040000}"/>
    <cellStyle name="20% - アクセント 1 3 2" xfId="3468" xr:uid="{00000000-0005-0000-0000-000085040000}"/>
    <cellStyle name="20% - アクセント 1 3 3" xfId="3469" xr:uid="{00000000-0005-0000-0000-000086040000}"/>
    <cellStyle name="20% - アクセント 1 3 4" xfId="3470" xr:uid="{00000000-0005-0000-0000-000087040000}"/>
    <cellStyle name="20% - アクセント 1 3 5" xfId="3471" xr:uid="{00000000-0005-0000-0000-000088040000}"/>
    <cellStyle name="20% - アクセント 1 4" xfId="3381" xr:uid="{00000000-0005-0000-0000-000089040000}"/>
    <cellStyle name="20% - アクセント 1 4 2" xfId="3472" xr:uid="{00000000-0005-0000-0000-00008A040000}"/>
    <cellStyle name="20% - アクセント 1 4 3" xfId="3473" xr:uid="{00000000-0005-0000-0000-00008B040000}"/>
    <cellStyle name="20% - アクセント 1 4 4" xfId="3474" xr:uid="{00000000-0005-0000-0000-00008C040000}"/>
    <cellStyle name="20% - アクセント 1 4 5" xfId="3475" xr:uid="{00000000-0005-0000-0000-00008D040000}"/>
    <cellStyle name="20% - アクセント 1 5" xfId="3395" xr:uid="{00000000-0005-0000-0000-00008E040000}"/>
    <cellStyle name="20% - アクセント 1 6" xfId="3409" xr:uid="{00000000-0005-0000-0000-00008F040000}"/>
    <cellStyle name="20% - アクセント 1 7" xfId="3423" xr:uid="{00000000-0005-0000-0000-000090040000}"/>
    <cellStyle name="20% - アクセント 1 8" xfId="3437" xr:uid="{00000000-0005-0000-0000-000091040000}"/>
    <cellStyle name="20% - アクセント 1 9" xfId="3452" xr:uid="{00000000-0005-0000-0000-000092040000}"/>
    <cellStyle name="20% - アクセント 2 10" xfId="4710" xr:uid="{00000000-0005-0000-0000-000093040000}"/>
    <cellStyle name="20% - アクセント 2 11" xfId="3344" xr:uid="{00000000-0005-0000-0000-000094040000}"/>
    <cellStyle name="20% - アクセント 2 2" xfId="1227" xr:uid="{00000000-0005-0000-0000-000095040000}"/>
    <cellStyle name="20% - アクセント 2 2 2" xfId="3283" xr:uid="{00000000-0005-0000-0000-000096040000}"/>
    <cellStyle name="20% - アクセント 2 3" xfId="3369" xr:uid="{00000000-0005-0000-0000-000097040000}"/>
    <cellStyle name="20% - アクセント 2 3 2" xfId="3476" xr:uid="{00000000-0005-0000-0000-000098040000}"/>
    <cellStyle name="20% - アクセント 2 3 3" xfId="3477" xr:uid="{00000000-0005-0000-0000-000099040000}"/>
    <cellStyle name="20% - アクセント 2 3 4" xfId="3478" xr:uid="{00000000-0005-0000-0000-00009A040000}"/>
    <cellStyle name="20% - アクセント 2 3 5" xfId="3479" xr:uid="{00000000-0005-0000-0000-00009B040000}"/>
    <cellStyle name="20% - アクセント 2 4" xfId="3383" xr:uid="{00000000-0005-0000-0000-00009C040000}"/>
    <cellStyle name="20% - アクセント 2 4 2" xfId="3480" xr:uid="{00000000-0005-0000-0000-00009D040000}"/>
    <cellStyle name="20% - アクセント 2 4 3" xfId="3481" xr:uid="{00000000-0005-0000-0000-00009E040000}"/>
    <cellStyle name="20% - アクセント 2 4 4" xfId="3482" xr:uid="{00000000-0005-0000-0000-00009F040000}"/>
    <cellStyle name="20% - アクセント 2 4 5" xfId="3483" xr:uid="{00000000-0005-0000-0000-0000A0040000}"/>
    <cellStyle name="20% - アクセント 2 5" xfId="3397" xr:uid="{00000000-0005-0000-0000-0000A1040000}"/>
    <cellStyle name="20% - アクセント 2 6" xfId="3411" xr:uid="{00000000-0005-0000-0000-0000A2040000}"/>
    <cellStyle name="20% - アクセント 2 7" xfId="3425" xr:uid="{00000000-0005-0000-0000-0000A3040000}"/>
    <cellStyle name="20% - アクセント 2 8" xfId="3439" xr:uid="{00000000-0005-0000-0000-0000A4040000}"/>
    <cellStyle name="20% - アクセント 2 9" xfId="3454" xr:uid="{00000000-0005-0000-0000-0000A5040000}"/>
    <cellStyle name="20% - アクセント 3 10" xfId="4712" xr:uid="{00000000-0005-0000-0000-0000A6040000}"/>
    <cellStyle name="20% - アクセント 3 11" xfId="3348" xr:uid="{00000000-0005-0000-0000-0000A7040000}"/>
    <cellStyle name="20% - アクセント 3 2" xfId="1228" xr:uid="{00000000-0005-0000-0000-0000A8040000}"/>
    <cellStyle name="20% - アクセント 3 2 2" xfId="3284" xr:uid="{00000000-0005-0000-0000-0000A9040000}"/>
    <cellStyle name="20% - アクセント 3 3" xfId="3371" xr:uid="{00000000-0005-0000-0000-0000AA040000}"/>
    <cellStyle name="20% - アクセント 3 3 2" xfId="3484" xr:uid="{00000000-0005-0000-0000-0000AB040000}"/>
    <cellStyle name="20% - アクセント 3 3 3" xfId="3485" xr:uid="{00000000-0005-0000-0000-0000AC040000}"/>
    <cellStyle name="20% - アクセント 3 3 4" xfId="3486" xr:uid="{00000000-0005-0000-0000-0000AD040000}"/>
    <cellStyle name="20% - アクセント 3 3 5" xfId="3487" xr:uid="{00000000-0005-0000-0000-0000AE040000}"/>
    <cellStyle name="20% - アクセント 3 4" xfId="3385" xr:uid="{00000000-0005-0000-0000-0000AF040000}"/>
    <cellStyle name="20% - アクセント 3 4 2" xfId="3488" xr:uid="{00000000-0005-0000-0000-0000B0040000}"/>
    <cellStyle name="20% - アクセント 3 4 3" xfId="3489" xr:uid="{00000000-0005-0000-0000-0000B1040000}"/>
    <cellStyle name="20% - アクセント 3 4 4" xfId="3490" xr:uid="{00000000-0005-0000-0000-0000B2040000}"/>
    <cellStyle name="20% - アクセント 3 4 5" xfId="3491" xr:uid="{00000000-0005-0000-0000-0000B3040000}"/>
    <cellStyle name="20% - アクセント 3 5" xfId="3399" xr:uid="{00000000-0005-0000-0000-0000B4040000}"/>
    <cellStyle name="20% - アクセント 3 6" xfId="3413" xr:uid="{00000000-0005-0000-0000-0000B5040000}"/>
    <cellStyle name="20% - アクセント 3 7" xfId="3427" xr:uid="{00000000-0005-0000-0000-0000B6040000}"/>
    <cellStyle name="20% - アクセント 3 8" xfId="3441" xr:uid="{00000000-0005-0000-0000-0000B7040000}"/>
    <cellStyle name="20% - アクセント 3 9" xfId="3456" xr:uid="{00000000-0005-0000-0000-0000B8040000}"/>
    <cellStyle name="20% - アクセント 4 10" xfId="4714" xr:uid="{00000000-0005-0000-0000-0000B9040000}"/>
    <cellStyle name="20% - アクセント 4 11" xfId="3352" xr:uid="{00000000-0005-0000-0000-0000BA040000}"/>
    <cellStyle name="20% - アクセント 4 2" xfId="1229" xr:uid="{00000000-0005-0000-0000-0000BB040000}"/>
    <cellStyle name="20% - アクセント 4 2 2" xfId="3285" xr:uid="{00000000-0005-0000-0000-0000BC040000}"/>
    <cellStyle name="20% - アクセント 4 3" xfId="3373" xr:uid="{00000000-0005-0000-0000-0000BD040000}"/>
    <cellStyle name="20% - アクセント 4 3 2" xfId="3492" xr:uid="{00000000-0005-0000-0000-0000BE040000}"/>
    <cellStyle name="20% - アクセント 4 3 3" xfId="3493" xr:uid="{00000000-0005-0000-0000-0000BF040000}"/>
    <cellStyle name="20% - アクセント 4 3 4" xfId="3494" xr:uid="{00000000-0005-0000-0000-0000C0040000}"/>
    <cellStyle name="20% - アクセント 4 3 5" xfId="3495" xr:uid="{00000000-0005-0000-0000-0000C1040000}"/>
    <cellStyle name="20% - アクセント 4 4" xfId="3387" xr:uid="{00000000-0005-0000-0000-0000C2040000}"/>
    <cellStyle name="20% - アクセント 4 4 2" xfId="3496" xr:uid="{00000000-0005-0000-0000-0000C3040000}"/>
    <cellStyle name="20% - アクセント 4 4 3" xfId="3497" xr:uid="{00000000-0005-0000-0000-0000C4040000}"/>
    <cellStyle name="20% - アクセント 4 4 4" xfId="3498" xr:uid="{00000000-0005-0000-0000-0000C5040000}"/>
    <cellStyle name="20% - アクセント 4 4 5" xfId="3499" xr:uid="{00000000-0005-0000-0000-0000C6040000}"/>
    <cellStyle name="20% - アクセント 4 5" xfId="3401" xr:uid="{00000000-0005-0000-0000-0000C7040000}"/>
    <cellStyle name="20% - アクセント 4 6" xfId="3415" xr:uid="{00000000-0005-0000-0000-0000C8040000}"/>
    <cellStyle name="20% - アクセント 4 7" xfId="3429" xr:uid="{00000000-0005-0000-0000-0000C9040000}"/>
    <cellStyle name="20% - アクセント 4 8" xfId="3443" xr:uid="{00000000-0005-0000-0000-0000CA040000}"/>
    <cellStyle name="20% - アクセント 4 9" xfId="3458" xr:uid="{00000000-0005-0000-0000-0000CB040000}"/>
    <cellStyle name="20% - アクセント 5 10" xfId="4716" xr:uid="{00000000-0005-0000-0000-0000CC040000}"/>
    <cellStyle name="20% - アクセント 5 11" xfId="3356" xr:uid="{00000000-0005-0000-0000-0000CD040000}"/>
    <cellStyle name="20% - アクセント 5 2" xfId="1230" xr:uid="{00000000-0005-0000-0000-0000CE040000}"/>
    <cellStyle name="20% - アクセント 5 2 2" xfId="3286" xr:uid="{00000000-0005-0000-0000-0000CF040000}"/>
    <cellStyle name="20% - アクセント 5 3" xfId="3375" xr:uid="{00000000-0005-0000-0000-0000D0040000}"/>
    <cellStyle name="20% - アクセント 5 3 2" xfId="3500" xr:uid="{00000000-0005-0000-0000-0000D1040000}"/>
    <cellStyle name="20% - アクセント 5 3 3" xfId="3501" xr:uid="{00000000-0005-0000-0000-0000D2040000}"/>
    <cellStyle name="20% - アクセント 5 3 4" xfId="3502" xr:uid="{00000000-0005-0000-0000-0000D3040000}"/>
    <cellStyle name="20% - アクセント 5 3 5" xfId="3503" xr:uid="{00000000-0005-0000-0000-0000D4040000}"/>
    <cellStyle name="20% - アクセント 5 4" xfId="3389" xr:uid="{00000000-0005-0000-0000-0000D5040000}"/>
    <cellStyle name="20% - アクセント 5 4 2" xfId="3504" xr:uid="{00000000-0005-0000-0000-0000D6040000}"/>
    <cellStyle name="20% - アクセント 5 4 3" xfId="3505" xr:uid="{00000000-0005-0000-0000-0000D7040000}"/>
    <cellStyle name="20% - アクセント 5 4 4" xfId="3506" xr:uid="{00000000-0005-0000-0000-0000D8040000}"/>
    <cellStyle name="20% - アクセント 5 4 5" xfId="3507" xr:uid="{00000000-0005-0000-0000-0000D9040000}"/>
    <cellStyle name="20% - アクセント 5 5" xfId="3403" xr:uid="{00000000-0005-0000-0000-0000DA040000}"/>
    <cellStyle name="20% - アクセント 5 6" xfId="3417" xr:uid="{00000000-0005-0000-0000-0000DB040000}"/>
    <cellStyle name="20% - アクセント 5 7" xfId="3431" xr:uid="{00000000-0005-0000-0000-0000DC040000}"/>
    <cellStyle name="20% - アクセント 5 8" xfId="3445" xr:uid="{00000000-0005-0000-0000-0000DD040000}"/>
    <cellStyle name="20% - アクセント 5 9" xfId="3460" xr:uid="{00000000-0005-0000-0000-0000DE040000}"/>
    <cellStyle name="20% - アクセント 6 10" xfId="4718" xr:uid="{00000000-0005-0000-0000-0000DF040000}"/>
    <cellStyle name="20% - アクセント 6 11" xfId="3360" xr:uid="{00000000-0005-0000-0000-0000E0040000}"/>
    <cellStyle name="20% - アクセント 6 2" xfId="1231" xr:uid="{00000000-0005-0000-0000-0000E1040000}"/>
    <cellStyle name="20% - アクセント 6 2 2" xfId="3287" xr:uid="{00000000-0005-0000-0000-0000E2040000}"/>
    <cellStyle name="20% - アクセント 6 3" xfId="3377" xr:uid="{00000000-0005-0000-0000-0000E3040000}"/>
    <cellStyle name="20% - アクセント 6 3 2" xfId="3508" xr:uid="{00000000-0005-0000-0000-0000E4040000}"/>
    <cellStyle name="20% - アクセント 6 3 3" xfId="3509" xr:uid="{00000000-0005-0000-0000-0000E5040000}"/>
    <cellStyle name="20% - アクセント 6 3 4" xfId="3510" xr:uid="{00000000-0005-0000-0000-0000E6040000}"/>
    <cellStyle name="20% - アクセント 6 3 5" xfId="3511" xr:uid="{00000000-0005-0000-0000-0000E7040000}"/>
    <cellStyle name="20% - アクセント 6 4" xfId="3391" xr:uid="{00000000-0005-0000-0000-0000E8040000}"/>
    <cellStyle name="20% - アクセント 6 4 2" xfId="3512" xr:uid="{00000000-0005-0000-0000-0000E9040000}"/>
    <cellStyle name="20% - アクセント 6 4 3" xfId="3513" xr:uid="{00000000-0005-0000-0000-0000EA040000}"/>
    <cellStyle name="20% - アクセント 6 4 4" xfId="3514" xr:uid="{00000000-0005-0000-0000-0000EB040000}"/>
    <cellStyle name="20% - アクセント 6 4 5" xfId="3515" xr:uid="{00000000-0005-0000-0000-0000EC040000}"/>
    <cellStyle name="20% - アクセント 6 5" xfId="3405" xr:uid="{00000000-0005-0000-0000-0000ED040000}"/>
    <cellStyle name="20% - アクセント 6 6" xfId="3419" xr:uid="{00000000-0005-0000-0000-0000EE040000}"/>
    <cellStyle name="20% - アクセント 6 7" xfId="3433" xr:uid="{00000000-0005-0000-0000-0000EF040000}"/>
    <cellStyle name="20% - アクセント 6 8" xfId="3447" xr:uid="{00000000-0005-0000-0000-0000F0040000}"/>
    <cellStyle name="20% - アクセント 6 9" xfId="3462" xr:uid="{00000000-0005-0000-0000-0000F1040000}"/>
    <cellStyle name="20% - アクセント1" xfId="4746" xr:uid="{00000000-0005-0000-0000-0000F2040000}"/>
    <cellStyle name="20% - アクセント2" xfId="4747" xr:uid="{00000000-0005-0000-0000-0000F3040000}"/>
    <cellStyle name="20% - アクセント3" xfId="4748" xr:uid="{00000000-0005-0000-0000-0000F4040000}"/>
    <cellStyle name="20% - アクセント4" xfId="4749" xr:uid="{00000000-0005-0000-0000-0000F5040000}"/>
    <cellStyle name="20% - アクセント5" xfId="4750" xr:uid="{00000000-0005-0000-0000-0000F6040000}"/>
    <cellStyle name="20% - アクセント6" xfId="4751" xr:uid="{00000000-0005-0000-0000-0000F7040000}"/>
    <cellStyle name="3 Decimals" xfId="1232" xr:uid="{00000000-0005-0000-0000-0000F8040000}"/>
    <cellStyle name="3_Ass_Dec" xfId="1233" xr:uid="{00000000-0005-0000-0000-0000F9040000}"/>
    <cellStyle name="3_Ass_Dec_ADAM - LBO 071004 v3" xfId="1234" xr:uid="{00000000-0005-0000-0000-0000FA040000}"/>
    <cellStyle name="4_Ass_Per" xfId="1235" xr:uid="{00000000-0005-0000-0000-0000FB040000}"/>
    <cellStyle name="4_Ass_Per_ADAM - LBO 071004 v3" xfId="1236" xr:uid="{00000000-0005-0000-0000-0000FC040000}"/>
    <cellStyle name="40 % - Accent1" xfId="1237" xr:uid="{00000000-0005-0000-0000-0000FD040000}"/>
    <cellStyle name="40 % - Accent2" xfId="1238" xr:uid="{00000000-0005-0000-0000-0000FE040000}"/>
    <cellStyle name="40 % - Accent3" xfId="1239" xr:uid="{00000000-0005-0000-0000-0000FF040000}"/>
    <cellStyle name="40 % - Accent4" xfId="1240" xr:uid="{00000000-0005-0000-0000-000000050000}"/>
    <cellStyle name="40 % - Accent5" xfId="1241" xr:uid="{00000000-0005-0000-0000-000001050000}"/>
    <cellStyle name="40 % - Accent6" xfId="1242" xr:uid="{00000000-0005-0000-0000-000002050000}"/>
    <cellStyle name="40% - Accent1" xfId="15" xr:uid="{00000000-0005-0000-0000-000003050000}"/>
    <cellStyle name="40% - Accent1 10" xfId="1243" xr:uid="{00000000-0005-0000-0000-000004050000}"/>
    <cellStyle name="40% - Accent1 11" xfId="1244" xr:uid="{00000000-0005-0000-0000-000005050000}"/>
    <cellStyle name="40% - Accent1 2" xfId="1245" xr:uid="{00000000-0005-0000-0000-000006050000}"/>
    <cellStyle name="40% - Accent1 2 10" xfId="1246" xr:uid="{00000000-0005-0000-0000-000007050000}"/>
    <cellStyle name="40% - Accent1 2 2" xfId="1247" xr:uid="{00000000-0005-0000-0000-000008050000}"/>
    <cellStyle name="40% - Accent1 2 3" xfId="1248" xr:uid="{00000000-0005-0000-0000-000009050000}"/>
    <cellStyle name="40% - Accent1 2 4" xfId="1249" xr:uid="{00000000-0005-0000-0000-00000A050000}"/>
    <cellStyle name="40% - Accent1 2 5" xfId="1250" xr:uid="{00000000-0005-0000-0000-00000B050000}"/>
    <cellStyle name="40% - Accent1 2 6" xfId="1251" xr:uid="{00000000-0005-0000-0000-00000C050000}"/>
    <cellStyle name="40% - Accent1 2 7" xfId="1252" xr:uid="{00000000-0005-0000-0000-00000D050000}"/>
    <cellStyle name="40% - Accent1 2 8" xfId="1253" xr:uid="{00000000-0005-0000-0000-00000E050000}"/>
    <cellStyle name="40% - Accent1 2 9" xfId="1254" xr:uid="{00000000-0005-0000-0000-00000F050000}"/>
    <cellStyle name="40% - Accent1 3" xfId="1255" xr:uid="{00000000-0005-0000-0000-000010050000}"/>
    <cellStyle name="40% - Accent1 4" xfId="1256" xr:uid="{00000000-0005-0000-0000-000011050000}"/>
    <cellStyle name="40% - Accent1 5" xfId="1257" xr:uid="{00000000-0005-0000-0000-000012050000}"/>
    <cellStyle name="40% - Accent1 6" xfId="1258" xr:uid="{00000000-0005-0000-0000-000013050000}"/>
    <cellStyle name="40% - Accent1 7" xfId="1259" xr:uid="{00000000-0005-0000-0000-000014050000}"/>
    <cellStyle name="40% - Accent1 7 2" xfId="1260" xr:uid="{00000000-0005-0000-0000-000015050000}"/>
    <cellStyle name="40% - Accent1 8" xfId="1261" xr:uid="{00000000-0005-0000-0000-000016050000}"/>
    <cellStyle name="40% - Accent1 8 2" xfId="1262" xr:uid="{00000000-0005-0000-0000-000017050000}"/>
    <cellStyle name="40% - Accent1 9" xfId="1263" xr:uid="{00000000-0005-0000-0000-000018050000}"/>
    <cellStyle name="40% - Accent1 9 2" xfId="1264" xr:uid="{00000000-0005-0000-0000-000019050000}"/>
    <cellStyle name="40% - Accent2" xfId="16" xr:uid="{00000000-0005-0000-0000-00001A050000}"/>
    <cellStyle name="40% - Accent2 10" xfId="1265" xr:uid="{00000000-0005-0000-0000-00001B050000}"/>
    <cellStyle name="40% - Accent2 11" xfId="1266" xr:uid="{00000000-0005-0000-0000-00001C050000}"/>
    <cellStyle name="40% - Accent2 2" xfId="1267" xr:uid="{00000000-0005-0000-0000-00001D050000}"/>
    <cellStyle name="40% - Accent2 2 10" xfId="1268" xr:uid="{00000000-0005-0000-0000-00001E050000}"/>
    <cellStyle name="40% - Accent2 2 2" xfId="1269" xr:uid="{00000000-0005-0000-0000-00001F050000}"/>
    <cellStyle name="40% - Accent2 2 3" xfId="1270" xr:uid="{00000000-0005-0000-0000-000020050000}"/>
    <cellStyle name="40% - Accent2 2 4" xfId="1271" xr:uid="{00000000-0005-0000-0000-000021050000}"/>
    <cellStyle name="40% - Accent2 2 5" xfId="1272" xr:uid="{00000000-0005-0000-0000-000022050000}"/>
    <cellStyle name="40% - Accent2 2 6" xfId="1273" xr:uid="{00000000-0005-0000-0000-000023050000}"/>
    <cellStyle name="40% - Accent2 2 7" xfId="1274" xr:uid="{00000000-0005-0000-0000-000024050000}"/>
    <cellStyle name="40% - Accent2 2 8" xfId="1275" xr:uid="{00000000-0005-0000-0000-000025050000}"/>
    <cellStyle name="40% - Accent2 2 9" xfId="1276" xr:uid="{00000000-0005-0000-0000-000026050000}"/>
    <cellStyle name="40% - Accent2 3" xfId="1277" xr:uid="{00000000-0005-0000-0000-000027050000}"/>
    <cellStyle name="40% - Accent2 4" xfId="1278" xr:uid="{00000000-0005-0000-0000-000028050000}"/>
    <cellStyle name="40% - Accent2 5" xfId="1279" xr:uid="{00000000-0005-0000-0000-000029050000}"/>
    <cellStyle name="40% - Accent2 6" xfId="1280" xr:uid="{00000000-0005-0000-0000-00002A050000}"/>
    <cellStyle name="40% - Accent2 7" xfId="1281" xr:uid="{00000000-0005-0000-0000-00002B050000}"/>
    <cellStyle name="40% - Accent2 7 2" xfId="1282" xr:uid="{00000000-0005-0000-0000-00002C050000}"/>
    <cellStyle name="40% - Accent2 8" xfId="1283" xr:uid="{00000000-0005-0000-0000-00002D050000}"/>
    <cellStyle name="40% - Accent2 8 2" xfId="1284" xr:uid="{00000000-0005-0000-0000-00002E050000}"/>
    <cellStyle name="40% - Accent2 9" xfId="1285" xr:uid="{00000000-0005-0000-0000-00002F050000}"/>
    <cellStyle name="40% - Accent2 9 2" xfId="1286" xr:uid="{00000000-0005-0000-0000-000030050000}"/>
    <cellStyle name="40% - Accent3" xfId="17" xr:uid="{00000000-0005-0000-0000-000031050000}"/>
    <cellStyle name="40% - Accent3 10" xfId="1287" xr:uid="{00000000-0005-0000-0000-000032050000}"/>
    <cellStyle name="40% - Accent3 11" xfId="1288" xr:uid="{00000000-0005-0000-0000-000033050000}"/>
    <cellStyle name="40% - Accent3 2" xfId="1289" xr:uid="{00000000-0005-0000-0000-000034050000}"/>
    <cellStyle name="40% - Accent3 2 10" xfId="1290" xr:uid="{00000000-0005-0000-0000-000035050000}"/>
    <cellStyle name="40% - Accent3 2 2" xfId="1291" xr:uid="{00000000-0005-0000-0000-000036050000}"/>
    <cellStyle name="40% - Accent3 2 3" xfId="1292" xr:uid="{00000000-0005-0000-0000-000037050000}"/>
    <cellStyle name="40% - Accent3 2 4" xfId="1293" xr:uid="{00000000-0005-0000-0000-000038050000}"/>
    <cellStyle name="40% - Accent3 2 5" xfId="1294" xr:uid="{00000000-0005-0000-0000-000039050000}"/>
    <cellStyle name="40% - Accent3 2 6" xfId="1295" xr:uid="{00000000-0005-0000-0000-00003A050000}"/>
    <cellStyle name="40% - Accent3 2 7" xfId="1296" xr:uid="{00000000-0005-0000-0000-00003B050000}"/>
    <cellStyle name="40% - Accent3 2 8" xfId="1297" xr:uid="{00000000-0005-0000-0000-00003C050000}"/>
    <cellStyle name="40% - Accent3 2 9" xfId="1298" xr:uid="{00000000-0005-0000-0000-00003D050000}"/>
    <cellStyle name="40% - Accent3 3" xfId="1299" xr:uid="{00000000-0005-0000-0000-00003E050000}"/>
    <cellStyle name="40% - Accent3 4" xfId="1300" xr:uid="{00000000-0005-0000-0000-00003F050000}"/>
    <cellStyle name="40% - Accent3 5" xfId="1301" xr:uid="{00000000-0005-0000-0000-000040050000}"/>
    <cellStyle name="40% - Accent3 6" xfId="1302" xr:uid="{00000000-0005-0000-0000-000041050000}"/>
    <cellStyle name="40% - Accent3 7" xfId="1303" xr:uid="{00000000-0005-0000-0000-000042050000}"/>
    <cellStyle name="40% - Accent3 7 2" xfId="1304" xr:uid="{00000000-0005-0000-0000-000043050000}"/>
    <cellStyle name="40% - Accent3 8" xfId="1305" xr:uid="{00000000-0005-0000-0000-000044050000}"/>
    <cellStyle name="40% - Accent3 8 2" xfId="1306" xr:uid="{00000000-0005-0000-0000-000045050000}"/>
    <cellStyle name="40% - Accent3 9" xfId="1307" xr:uid="{00000000-0005-0000-0000-000046050000}"/>
    <cellStyle name="40% - Accent3 9 2" xfId="1308" xr:uid="{00000000-0005-0000-0000-000047050000}"/>
    <cellStyle name="40% - Accent4" xfId="18" xr:uid="{00000000-0005-0000-0000-000048050000}"/>
    <cellStyle name="40% - Accent4 10" xfId="1309" xr:uid="{00000000-0005-0000-0000-000049050000}"/>
    <cellStyle name="40% - Accent4 11" xfId="1310" xr:uid="{00000000-0005-0000-0000-00004A050000}"/>
    <cellStyle name="40% - Accent4 2" xfId="1311" xr:uid="{00000000-0005-0000-0000-00004B050000}"/>
    <cellStyle name="40% - Accent4 2 10" xfId="1312" xr:uid="{00000000-0005-0000-0000-00004C050000}"/>
    <cellStyle name="40% - Accent4 2 2" xfId="1313" xr:uid="{00000000-0005-0000-0000-00004D050000}"/>
    <cellStyle name="40% - Accent4 2 3" xfId="1314" xr:uid="{00000000-0005-0000-0000-00004E050000}"/>
    <cellStyle name="40% - Accent4 2 4" xfId="1315" xr:uid="{00000000-0005-0000-0000-00004F050000}"/>
    <cellStyle name="40% - Accent4 2 5" xfId="1316" xr:uid="{00000000-0005-0000-0000-000050050000}"/>
    <cellStyle name="40% - Accent4 2 6" xfId="1317" xr:uid="{00000000-0005-0000-0000-000051050000}"/>
    <cellStyle name="40% - Accent4 2 7" xfId="1318" xr:uid="{00000000-0005-0000-0000-000052050000}"/>
    <cellStyle name="40% - Accent4 2 8" xfId="1319" xr:uid="{00000000-0005-0000-0000-000053050000}"/>
    <cellStyle name="40% - Accent4 2 9" xfId="1320" xr:uid="{00000000-0005-0000-0000-000054050000}"/>
    <cellStyle name="40% - Accent4 3" xfId="1321" xr:uid="{00000000-0005-0000-0000-000055050000}"/>
    <cellStyle name="40% - Accent4 4" xfId="1322" xr:uid="{00000000-0005-0000-0000-000056050000}"/>
    <cellStyle name="40% - Accent4 5" xfId="1323" xr:uid="{00000000-0005-0000-0000-000057050000}"/>
    <cellStyle name="40% - Accent4 6" xfId="1324" xr:uid="{00000000-0005-0000-0000-000058050000}"/>
    <cellStyle name="40% - Accent4 7" xfId="1325" xr:uid="{00000000-0005-0000-0000-000059050000}"/>
    <cellStyle name="40% - Accent4 7 2" xfId="1326" xr:uid="{00000000-0005-0000-0000-00005A050000}"/>
    <cellStyle name="40% - Accent4 8" xfId="1327" xr:uid="{00000000-0005-0000-0000-00005B050000}"/>
    <cellStyle name="40% - Accent4 8 2" xfId="1328" xr:uid="{00000000-0005-0000-0000-00005C050000}"/>
    <cellStyle name="40% - Accent4 9" xfId="1329" xr:uid="{00000000-0005-0000-0000-00005D050000}"/>
    <cellStyle name="40% - Accent4 9 2" xfId="1330" xr:uid="{00000000-0005-0000-0000-00005E050000}"/>
    <cellStyle name="40% - Accent5" xfId="19" xr:uid="{00000000-0005-0000-0000-00005F050000}"/>
    <cellStyle name="40% - Accent5 10" xfId="1331" xr:uid="{00000000-0005-0000-0000-000060050000}"/>
    <cellStyle name="40% - Accent5 11" xfId="1332" xr:uid="{00000000-0005-0000-0000-000061050000}"/>
    <cellStyle name="40% - Accent5 2" xfId="1333" xr:uid="{00000000-0005-0000-0000-000062050000}"/>
    <cellStyle name="40% - Accent5 2 10" xfId="1334" xr:uid="{00000000-0005-0000-0000-000063050000}"/>
    <cellStyle name="40% - Accent5 2 2" xfId="1335" xr:uid="{00000000-0005-0000-0000-000064050000}"/>
    <cellStyle name="40% - Accent5 2 3" xfId="1336" xr:uid="{00000000-0005-0000-0000-000065050000}"/>
    <cellStyle name="40% - Accent5 2 4" xfId="1337" xr:uid="{00000000-0005-0000-0000-000066050000}"/>
    <cellStyle name="40% - Accent5 2 5" xfId="1338" xr:uid="{00000000-0005-0000-0000-000067050000}"/>
    <cellStyle name="40% - Accent5 2 6" xfId="1339" xr:uid="{00000000-0005-0000-0000-000068050000}"/>
    <cellStyle name="40% - Accent5 2 7" xfId="1340" xr:uid="{00000000-0005-0000-0000-000069050000}"/>
    <cellStyle name="40% - Accent5 2 8" xfId="1341" xr:uid="{00000000-0005-0000-0000-00006A050000}"/>
    <cellStyle name="40% - Accent5 2 9" xfId="1342" xr:uid="{00000000-0005-0000-0000-00006B050000}"/>
    <cellStyle name="40% - Accent5 3" xfId="1343" xr:uid="{00000000-0005-0000-0000-00006C050000}"/>
    <cellStyle name="40% - Accent5 4" xfId="1344" xr:uid="{00000000-0005-0000-0000-00006D050000}"/>
    <cellStyle name="40% - Accent5 5" xfId="1345" xr:uid="{00000000-0005-0000-0000-00006E050000}"/>
    <cellStyle name="40% - Accent5 6" xfId="1346" xr:uid="{00000000-0005-0000-0000-00006F050000}"/>
    <cellStyle name="40% - Accent5 7" xfId="1347" xr:uid="{00000000-0005-0000-0000-000070050000}"/>
    <cellStyle name="40% - Accent5 7 2" xfId="1348" xr:uid="{00000000-0005-0000-0000-000071050000}"/>
    <cellStyle name="40% - Accent5 8" xfId="1349" xr:uid="{00000000-0005-0000-0000-000072050000}"/>
    <cellStyle name="40% - Accent5 8 2" xfId="1350" xr:uid="{00000000-0005-0000-0000-000073050000}"/>
    <cellStyle name="40% - Accent5 9" xfId="1351" xr:uid="{00000000-0005-0000-0000-000074050000}"/>
    <cellStyle name="40% - Accent5 9 2" xfId="1352" xr:uid="{00000000-0005-0000-0000-000075050000}"/>
    <cellStyle name="40% - Accent6" xfId="20" xr:uid="{00000000-0005-0000-0000-000076050000}"/>
    <cellStyle name="40% - Accent6 10" xfId="1353" xr:uid="{00000000-0005-0000-0000-000077050000}"/>
    <cellStyle name="40% - Accent6 11" xfId="1354" xr:uid="{00000000-0005-0000-0000-000078050000}"/>
    <cellStyle name="40% - Accent6 2" xfId="1355" xr:uid="{00000000-0005-0000-0000-000079050000}"/>
    <cellStyle name="40% - Accent6 2 10" xfId="1356" xr:uid="{00000000-0005-0000-0000-00007A050000}"/>
    <cellStyle name="40% - Accent6 2 2" xfId="1357" xr:uid="{00000000-0005-0000-0000-00007B050000}"/>
    <cellStyle name="40% - Accent6 2 3" xfId="1358" xr:uid="{00000000-0005-0000-0000-00007C050000}"/>
    <cellStyle name="40% - Accent6 2 4" xfId="1359" xr:uid="{00000000-0005-0000-0000-00007D050000}"/>
    <cellStyle name="40% - Accent6 2 5" xfId="1360" xr:uid="{00000000-0005-0000-0000-00007E050000}"/>
    <cellStyle name="40% - Accent6 2 6" xfId="1361" xr:uid="{00000000-0005-0000-0000-00007F050000}"/>
    <cellStyle name="40% - Accent6 2 7" xfId="1362" xr:uid="{00000000-0005-0000-0000-000080050000}"/>
    <cellStyle name="40% - Accent6 2 8" xfId="1363" xr:uid="{00000000-0005-0000-0000-000081050000}"/>
    <cellStyle name="40% - Accent6 2 9" xfId="1364" xr:uid="{00000000-0005-0000-0000-000082050000}"/>
    <cellStyle name="40% - Accent6 3" xfId="1365" xr:uid="{00000000-0005-0000-0000-000083050000}"/>
    <cellStyle name="40% - Accent6 4" xfId="1366" xr:uid="{00000000-0005-0000-0000-000084050000}"/>
    <cellStyle name="40% - Accent6 5" xfId="1367" xr:uid="{00000000-0005-0000-0000-000085050000}"/>
    <cellStyle name="40% - Accent6 6" xfId="1368" xr:uid="{00000000-0005-0000-0000-000086050000}"/>
    <cellStyle name="40% - Accent6 7" xfId="1369" xr:uid="{00000000-0005-0000-0000-000087050000}"/>
    <cellStyle name="40% - Accent6 7 2" xfId="1370" xr:uid="{00000000-0005-0000-0000-000088050000}"/>
    <cellStyle name="40% - Accent6 8" xfId="1371" xr:uid="{00000000-0005-0000-0000-000089050000}"/>
    <cellStyle name="40% - Accent6 8 2" xfId="1372" xr:uid="{00000000-0005-0000-0000-00008A050000}"/>
    <cellStyle name="40% - Accent6 9" xfId="1373" xr:uid="{00000000-0005-0000-0000-00008B050000}"/>
    <cellStyle name="40% - Accent6 9 2" xfId="1374" xr:uid="{00000000-0005-0000-0000-00008C050000}"/>
    <cellStyle name="40% - アクセント 1 10" xfId="4709" xr:uid="{00000000-0005-0000-0000-00008D050000}"/>
    <cellStyle name="40% - アクセント 1 11" xfId="3341" xr:uid="{00000000-0005-0000-0000-00008E050000}"/>
    <cellStyle name="40% - アクセント 1 2" xfId="1375" xr:uid="{00000000-0005-0000-0000-00008F050000}"/>
    <cellStyle name="40% - アクセント 1 2 2" xfId="3288" xr:uid="{00000000-0005-0000-0000-000090050000}"/>
    <cellStyle name="40% - アクセント 1 3" xfId="3368" xr:uid="{00000000-0005-0000-0000-000091050000}"/>
    <cellStyle name="40% - アクセント 1 3 2" xfId="3516" xr:uid="{00000000-0005-0000-0000-000092050000}"/>
    <cellStyle name="40% - アクセント 1 3 3" xfId="3517" xr:uid="{00000000-0005-0000-0000-000093050000}"/>
    <cellStyle name="40% - アクセント 1 3 4" xfId="3518" xr:uid="{00000000-0005-0000-0000-000094050000}"/>
    <cellStyle name="40% - アクセント 1 3 5" xfId="3519" xr:uid="{00000000-0005-0000-0000-000095050000}"/>
    <cellStyle name="40% - アクセント 1 4" xfId="3382" xr:uid="{00000000-0005-0000-0000-000096050000}"/>
    <cellStyle name="40% - アクセント 1 4 2" xfId="3520" xr:uid="{00000000-0005-0000-0000-000097050000}"/>
    <cellStyle name="40% - アクセント 1 4 3" xfId="3521" xr:uid="{00000000-0005-0000-0000-000098050000}"/>
    <cellStyle name="40% - アクセント 1 4 4" xfId="3522" xr:uid="{00000000-0005-0000-0000-000099050000}"/>
    <cellStyle name="40% - アクセント 1 4 5" xfId="3523" xr:uid="{00000000-0005-0000-0000-00009A050000}"/>
    <cellStyle name="40% - アクセント 1 5" xfId="3396" xr:uid="{00000000-0005-0000-0000-00009B050000}"/>
    <cellStyle name="40% - アクセント 1 6" xfId="3410" xr:uid="{00000000-0005-0000-0000-00009C050000}"/>
    <cellStyle name="40% - アクセント 1 7" xfId="3424" xr:uid="{00000000-0005-0000-0000-00009D050000}"/>
    <cellStyle name="40% - アクセント 1 8" xfId="3438" xr:uid="{00000000-0005-0000-0000-00009E050000}"/>
    <cellStyle name="40% - アクセント 1 9" xfId="3453" xr:uid="{00000000-0005-0000-0000-00009F050000}"/>
    <cellStyle name="40% - アクセント 2 10" xfId="4711" xr:uid="{00000000-0005-0000-0000-0000A0050000}"/>
    <cellStyle name="40% - アクセント 2 11" xfId="3345" xr:uid="{00000000-0005-0000-0000-0000A1050000}"/>
    <cellStyle name="40% - アクセント 2 2" xfId="1376" xr:uid="{00000000-0005-0000-0000-0000A2050000}"/>
    <cellStyle name="40% - アクセント 2 2 2" xfId="3289" xr:uid="{00000000-0005-0000-0000-0000A3050000}"/>
    <cellStyle name="40% - アクセント 2 3" xfId="3370" xr:uid="{00000000-0005-0000-0000-0000A4050000}"/>
    <cellStyle name="40% - アクセント 2 3 2" xfId="3524" xr:uid="{00000000-0005-0000-0000-0000A5050000}"/>
    <cellStyle name="40% - アクセント 2 3 3" xfId="3525" xr:uid="{00000000-0005-0000-0000-0000A6050000}"/>
    <cellStyle name="40% - アクセント 2 3 4" xfId="3526" xr:uid="{00000000-0005-0000-0000-0000A7050000}"/>
    <cellStyle name="40% - アクセント 2 3 5" xfId="3527" xr:uid="{00000000-0005-0000-0000-0000A8050000}"/>
    <cellStyle name="40% - アクセント 2 4" xfId="3384" xr:uid="{00000000-0005-0000-0000-0000A9050000}"/>
    <cellStyle name="40% - アクセント 2 4 2" xfId="3528" xr:uid="{00000000-0005-0000-0000-0000AA050000}"/>
    <cellStyle name="40% - アクセント 2 4 3" xfId="3529" xr:uid="{00000000-0005-0000-0000-0000AB050000}"/>
    <cellStyle name="40% - アクセント 2 4 4" xfId="3530" xr:uid="{00000000-0005-0000-0000-0000AC050000}"/>
    <cellStyle name="40% - アクセント 2 4 5" xfId="3531" xr:uid="{00000000-0005-0000-0000-0000AD050000}"/>
    <cellStyle name="40% - アクセント 2 5" xfId="3398" xr:uid="{00000000-0005-0000-0000-0000AE050000}"/>
    <cellStyle name="40% - アクセント 2 6" xfId="3412" xr:uid="{00000000-0005-0000-0000-0000AF050000}"/>
    <cellStyle name="40% - アクセント 2 7" xfId="3426" xr:uid="{00000000-0005-0000-0000-0000B0050000}"/>
    <cellStyle name="40% - アクセント 2 8" xfId="3440" xr:uid="{00000000-0005-0000-0000-0000B1050000}"/>
    <cellStyle name="40% - アクセント 2 9" xfId="3455" xr:uid="{00000000-0005-0000-0000-0000B2050000}"/>
    <cellStyle name="40% - アクセント 3 10" xfId="4713" xr:uid="{00000000-0005-0000-0000-0000B3050000}"/>
    <cellStyle name="40% - アクセント 3 11" xfId="3349" xr:uid="{00000000-0005-0000-0000-0000B4050000}"/>
    <cellStyle name="40% - アクセント 3 2" xfId="1377" xr:uid="{00000000-0005-0000-0000-0000B5050000}"/>
    <cellStyle name="40% - アクセント 3 2 2" xfId="3290" xr:uid="{00000000-0005-0000-0000-0000B6050000}"/>
    <cellStyle name="40% - アクセント 3 3" xfId="3372" xr:uid="{00000000-0005-0000-0000-0000B7050000}"/>
    <cellStyle name="40% - アクセント 3 3 2" xfId="3532" xr:uid="{00000000-0005-0000-0000-0000B8050000}"/>
    <cellStyle name="40% - アクセント 3 3 3" xfId="3533" xr:uid="{00000000-0005-0000-0000-0000B9050000}"/>
    <cellStyle name="40% - アクセント 3 3 4" xfId="3534" xr:uid="{00000000-0005-0000-0000-0000BA050000}"/>
    <cellStyle name="40% - アクセント 3 3 5" xfId="3535" xr:uid="{00000000-0005-0000-0000-0000BB050000}"/>
    <cellStyle name="40% - アクセント 3 4" xfId="3386" xr:uid="{00000000-0005-0000-0000-0000BC050000}"/>
    <cellStyle name="40% - アクセント 3 4 2" xfId="3536" xr:uid="{00000000-0005-0000-0000-0000BD050000}"/>
    <cellStyle name="40% - アクセント 3 4 3" xfId="3537" xr:uid="{00000000-0005-0000-0000-0000BE050000}"/>
    <cellStyle name="40% - アクセント 3 4 4" xfId="3538" xr:uid="{00000000-0005-0000-0000-0000BF050000}"/>
    <cellStyle name="40% - アクセント 3 4 5" xfId="3539" xr:uid="{00000000-0005-0000-0000-0000C0050000}"/>
    <cellStyle name="40% - アクセント 3 5" xfId="3400" xr:uid="{00000000-0005-0000-0000-0000C1050000}"/>
    <cellStyle name="40% - アクセント 3 6" xfId="3414" xr:uid="{00000000-0005-0000-0000-0000C2050000}"/>
    <cellStyle name="40% - アクセント 3 7" xfId="3428" xr:uid="{00000000-0005-0000-0000-0000C3050000}"/>
    <cellStyle name="40% - アクセント 3 8" xfId="3442" xr:uid="{00000000-0005-0000-0000-0000C4050000}"/>
    <cellStyle name="40% - アクセント 3 9" xfId="3457" xr:uid="{00000000-0005-0000-0000-0000C5050000}"/>
    <cellStyle name="40% - アクセント 4 10" xfId="4715" xr:uid="{00000000-0005-0000-0000-0000C6050000}"/>
    <cellStyle name="40% - アクセント 4 11" xfId="3353" xr:uid="{00000000-0005-0000-0000-0000C7050000}"/>
    <cellStyle name="40% - アクセント 4 2" xfId="1378" xr:uid="{00000000-0005-0000-0000-0000C8050000}"/>
    <cellStyle name="40% - アクセント 4 2 2" xfId="3291" xr:uid="{00000000-0005-0000-0000-0000C9050000}"/>
    <cellStyle name="40% - アクセント 4 3" xfId="3374" xr:uid="{00000000-0005-0000-0000-0000CA050000}"/>
    <cellStyle name="40% - アクセント 4 3 2" xfId="3540" xr:uid="{00000000-0005-0000-0000-0000CB050000}"/>
    <cellStyle name="40% - アクセント 4 3 3" xfId="3541" xr:uid="{00000000-0005-0000-0000-0000CC050000}"/>
    <cellStyle name="40% - アクセント 4 3 4" xfId="3542" xr:uid="{00000000-0005-0000-0000-0000CD050000}"/>
    <cellStyle name="40% - アクセント 4 3 5" xfId="3543" xr:uid="{00000000-0005-0000-0000-0000CE050000}"/>
    <cellStyle name="40% - アクセント 4 4" xfId="3388" xr:uid="{00000000-0005-0000-0000-0000CF050000}"/>
    <cellStyle name="40% - アクセント 4 4 2" xfId="3544" xr:uid="{00000000-0005-0000-0000-0000D0050000}"/>
    <cellStyle name="40% - アクセント 4 4 3" xfId="3545" xr:uid="{00000000-0005-0000-0000-0000D1050000}"/>
    <cellStyle name="40% - アクセント 4 4 4" xfId="3546" xr:uid="{00000000-0005-0000-0000-0000D2050000}"/>
    <cellStyle name="40% - アクセント 4 4 5" xfId="3547" xr:uid="{00000000-0005-0000-0000-0000D3050000}"/>
    <cellStyle name="40% - アクセント 4 5" xfId="3402" xr:uid="{00000000-0005-0000-0000-0000D4050000}"/>
    <cellStyle name="40% - アクセント 4 6" xfId="3416" xr:uid="{00000000-0005-0000-0000-0000D5050000}"/>
    <cellStyle name="40% - アクセント 4 7" xfId="3430" xr:uid="{00000000-0005-0000-0000-0000D6050000}"/>
    <cellStyle name="40% - アクセント 4 8" xfId="3444" xr:uid="{00000000-0005-0000-0000-0000D7050000}"/>
    <cellStyle name="40% - アクセント 4 9" xfId="3459" xr:uid="{00000000-0005-0000-0000-0000D8050000}"/>
    <cellStyle name="40% - アクセント 5 10" xfId="4717" xr:uid="{00000000-0005-0000-0000-0000D9050000}"/>
    <cellStyle name="40% - アクセント 5 11" xfId="3357" xr:uid="{00000000-0005-0000-0000-0000DA050000}"/>
    <cellStyle name="40% - アクセント 5 2" xfId="1379" xr:uid="{00000000-0005-0000-0000-0000DB050000}"/>
    <cellStyle name="40% - アクセント 5 2 2" xfId="3292" xr:uid="{00000000-0005-0000-0000-0000DC050000}"/>
    <cellStyle name="40% - アクセント 5 3" xfId="3376" xr:uid="{00000000-0005-0000-0000-0000DD050000}"/>
    <cellStyle name="40% - アクセント 5 3 2" xfId="3548" xr:uid="{00000000-0005-0000-0000-0000DE050000}"/>
    <cellStyle name="40% - アクセント 5 3 3" xfId="3549" xr:uid="{00000000-0005-0000-0000-0000DF050000}"/>
    <cellStyle name="40% - アクセント 5 3 4" xfId="3550" xr:uid="{00000000-0005-0000-0000-0000E0050000}"/>
    <cellStyle name="40% - アクセント 5 3 5" xfId="3551" xr:uid="{00000000-0005-0000-0000-0000E1050000}"/>
    <cellStyle name="40% - アクセント 5 4" xfId="3390" xr:uid="{00000000-0005-0000-0000-0000E2050000}"/>
    <cellStyle name="40% - アクセント 5 4 2" xfId="3552" xr:uid="{00000000-0005-0000-0000-0000E3050000}"/>
    <cellStyle name="40% - アクセント 5 4 3" xfId="3553" xr:uid="{00000000-0005-0000-0000-0000E4050000}"/>
    <cellStyle name="40% - アクセント 5 4 4" xfId="3554" xr:uid="{00000000-0005-0000-0000-0000E5050000}"/>
    <cellStyle name="40% - アクセント 5 4 5" xfId="3555" xr:uid="{00000000-0005-0000-0000-0000E6050000}"/>
    <cellStyle name="40% - アクセント 5 5" xfId="3404" xr:uid="{00000000-0005-0000-0000-0000E7050000}"/>
    <cellStyle name="40% - アクセント 5 6" xfId="3418" xr:uid="{00000000-0005-0000-0000-0000E8050000}"/>
    <cellStyle name="40% - アクセント 5 7" xfId="3432" xr:uid="{00000000-0005-0000-0000-0000E9050000}"/>
    <cellStyle name="40% - アクセント 5 8" xfId="3446" xr:uid="{00000000-0005-0000-0000-0000EA050000}"/>
    <cellStyle name="40% - アクセント 5 9" xfId="3461" xr:uid="{00000000-0005-0000-0000-0000EB050000}"/>
    <cellStyle name="40% - アクセント 6 10" xfId="4719" xr:uid="{00000000-0005-0000-0000-0000EC050000}"/>
    <cellStyle name="40% - アクセント 6 11" xfId="3361" xr:uid="{00000000-0005-0000-0000-0000ED050000}"/>
    <cellStyle name="40% - アクセント 6 2" xfId="1380" xr:uid="{00000000-0005-0000-0000-0000EE050000}"/>
    <cellStyle name="40% - アクセント 6 2 2" xfId="3293" xr:uid="{00000000-0005-0000-0000-0000EF050000}"/>
    <cellStyle name="40% - アクセント 6 3" xfId="3378" xr:uid="{00000000-0005-0000-0000-0000F0050000}"/>
    <cellStyle name="40% - アクセント 6 3 2" xfId="3556" xr:uid="{00000000-0005-0000-0000-0000F1050000}"/>
    <cellStyle name="40% - アクセント 6 3 3" xfId="3557" xr:uid="{00000000-0005-0000-0000-0000F2050000}"/>
    <cellStyle name="40% - アクセント 6 3 4" xfId="3558" xr:uid="{00000000-0005-0000-0000-0000F3050000}"/>
    <cellStyle name="40% - アクセント 6 3 5" xfId="3559" xr:uid="{00000000-0005-0000-0000-0000F4050000}"/>
    <cellStyle name="40% - アクセント 6 4" xfId="3392" xr:uid="{00000000-0005-0000-0000-0000F5050000}"/>
    <cellStyle name="40% - アクセント 6 4 2" xfId="3560" xr:uid="{00000000-0005-0000-0000-0000F6050000}"/>
    <cellStyle name="40% - アクセント 6 4 3" xfId="3561" xr:uid="{00000000-0005-0000-0000-0000F7050000}"/>
    <cellStyle name="40% - アクセント 6 4 4" xfId="3562" xr:uid="{00000000-0005-0000-0000-0000F8050000}"/>
    <cellStyle name="40% - アクセント 6 4 5" xfId="3563" xr:uid="{00000000-0005-0000-0000-0000F9050000}"/>
    <cellStyle name="40% - アクセント 6 5" xfId="3406" xr:uid="{00000000-0005-0000-0000-0000FA050000}"/>
    <cellStyle name="40% - アクセント 6 6" xfId="3420" xr:uid="{00000000-0005-0000-0000-0000FB050000}"/>
    <cellStyle name="40% - アクセント 6 7" xfId="3434" xr:uid="{00000000-0005-0000-0000-0000FC050000}"/>
    <cellStyle name="40% - アクセント 6 8" xfId="3448" xr:uid="{00000000-0005-0000-0000-0000FD050000}"/>
    <cellStyle name="40% - アクセント 6 9" xfId="3463" xr:uid="{00000000-0005-0000-0000-0000FE050000}"/>
    <cellStyle name="40% - アクセント1" xfId="4752" xr:uid="{00000000-0005-0000-0000-0000FF050000}"/>
    <cellStyle name="40% - アクセント2" xfId="4753" xr:uid="{00000000-0005-0000-0000-000000060000}"/>
    <cellStyle name="40% - アクセント3" xfId="4754" xr:uid="{00000000-0005-0000-0000-000001060000}"/>
    <cellStyle name="40% - アクセント4" xfId="4755" xr:uid="{00000000-0005-0000-0000-000002060000}"/>
    <cellStyle name="40% - アクセント5" xfId="4756" xr:uid="{00000000-0005-0000-0000-000003060000}"/>
    <cellStyle name="40% - アクセント6" xfId="4757" xr:uid="{00000000-0005-0000-0000-000004060000}"/>
    <cellStyle name="5_Ass_Per" xfId="1381" xr:uid="{00000000-0005-0000-0000-000005060000}"/>
    <cellStyle name="5_Ass_Per_ADAM - LBO 071004 v3" xfId="1382" xr:uid="{00000000-0005-0000-0000-000006060000}"/>
    <cellStyle name="6_Ass_Per" xfId="1383" xr:uid="{00000000-0005-0000-0000-000007060000}"/>
    <cellStyle name="6_Ass_Per_ADAM - LBO 071004 v3" xfId="1384" xr:uid="{00000000-0005-0000-0000-000008060000}"/>
    <cellStyle name="60 % - Accent1" xfId="1385" xr:uid="{00000000-0005-0000-0000-000009060000}"/>
    <cellStyle name="60 % - Accent2" xfId="1386" xr:uid="{00000000-0005-0000-0000-00000A060000}"/>
    <cellStyle name="60 % - Accent3" xfId="1387" xr:uid="{00000000-0005-0000-0000-00000B060000}"/>
    <cellStyle name="60 % - Accent4" xfId="1388" xr:uid="{00000000-0005-0000-0000-00000C060000}"/>
    <cellStyle name="60 % - Accent5" xfId="1389" xr:uid="{00000000-0005-0000-0000-00000D060000}"/>
    <cellStyle name="60 % - Accent6" xfId="1390" xr:uid="{00000000-0005-0000-0000-00000E060000}"/>
    <cellStyle name="60% - Accent1" xfId="21" xr:uid="{00000000-0005-0000-0000-00000F060000}"/>
    <cellStyle name="60% - Accent1 10" xfId="1391" xr:uid="{00000000-0005-0000-0000-000010060000}"/>
    <cellStyle name="60% - Accent1 11" xfId="1392" xr:uid="{00000000-0005-0000-0000-000011060000}"/>
    <cellStyle name="60% - Accent1 2" xfId="1393" xr:uid="{00000000-0005-0000-0000-000012060000}"/>
    <cellStyle name="60% - Accent1 2 10" xfId="1394" xr:uid="{00000000-0005-0000-0000-000013060000}"/>
    <cellStyle name="60% - Accent1 2 2" xfId="1395" xr:uid="{00000000-0005-0000-0000-000014060000}"/>
    <cellStyle name="60% - Accent1 2 3" xfId="1396" xr:uid="{00000000-0005-0000-0000-000015060000}"/>
    <cellStyle name="60% - Accent1 2 4" xfId="1397" xr:uid="{00000000-0005-0000-0000-000016060000}"/>
    <cellStyle name="60% - Accent1 2 5" xfId="1398" xr:uid="{00000000-0005-0000-0000-000017060000}"/>
    <cellStyle name="60% - Accent1 2 6" xfId="1399" xr:uid="{00000000-0005-0000-0000-000018060000}"/>
    <cellStyle name="60% - Accent1 2 7" xfId="1400" xr:uid="{00000000-0005-0000-0000-000019060000}"/>
    <cellStyle name="60% - Accent1 2 8" xfId="1401" xr:uid="{00000000-0005-0000-0000-00001A060000}"/>
    <cellStyle name="60% - Accent1 2 9" xfId="1402" xr:uid="{00000000-0005-0000-0000-00001B060000}"/>
    <cellStyle name="60% - Accent1 3" xfId="1403" xr:uid="{00000000-0005-0000-0000-00001C060000}"/>
    <cellStyle name="60% - Accent1 4" xfId="1404" xr:uid="{00000000-0005-0000-0000-00001D060000}"/>
    <cellStyle name="60% - Accent1 5" xfId="1405" xr:uid="{00000000-0005-0000-0000-00001E060000}"/>
    <cellStyle name="60% - Accent1 6" xfId="1406" xr:uid="{00000000-0005-0000-0000-00001F060000}"/>
    <cellStyle name="60% - Accent1 7" xfId="1407" xr:uid="{00000000-0005-0000-0000-000020060000}"/>
    <cellStyle name="60% - Accent1 7 2" xfId="1408" xr:uid="{00000000-0005-0000-0000-000021060000}"/>
    <cellStyle name="60% - Accent1 8" xfId="1409" xr:uid="{00000000-0005-0000-0000-000022060000}"/>
    <cellStyle name="60% - Accent1 8 2" xfId="1410" xr:uid="{00000000-0005-0000-0000-000023060000}"/>
    <cellStyle name="60% - Accent1 9" xfId="1411" xr:uid="{00000000-0005-0000-0000-000024060000}"/>
    <cellStyle name="60% - Accent1 9 2" xfId="1412" xr:uid="{00000000-0005-0000-0000-000025060000}"/>
    <cellStyle name="60% - Accent2" xfId="22" xr:uid="{00000000-0005-0000-0000-000026060000}"/>
    <cellStyle name="60% - Accent2 10" xfId="1413" xr:uid="{00000000-0005-0000-0000-000027060000}"/>
    <cellStyle name="60% - Accent2 11" xfId="1414" xr:uid="{00000000-0005-0000-0000-000028060000}"/>
    <cellStyle name="60% - Accent2 2" xfId="1415" xr:uid="{00000000-0005-0000-0000-000029060000}"/>
    <cellStyle name="60% - Accent2 2 10" xfId="1416" xr:uid="{00000000-0005-0000-0000-00002A060000}"/>
    <cellStyle name="60% - Accent2 2 2" xfId="1417" xr:uid="{00000000-0005-0000-0000-00002B060000}"/>
    <cellStyle name="60% - Accent2 2 3" xfId="1418" xr:uid="{00000000-0005-0000-0000-00002C060000}"/>
    <cellStyle name="60% - Accent2 2 4" xfId="1419" xr:uid="{00000000-0005-0000-0000-00002D060000}"/>
    <cellStyle name="60% - Accent2 2 5" xfId="1420" xr:uid="{00000000-0005-0000-0000-00002E060000}"/>
    <cellStyle name="60% - Accent2 2 6" xfId="1421" xr:uid="{00000000-0005-0000-0000-00002F060000}"/>
    <cellStyle name="60% - Accent2 2 7" xfId="1422" xr:uid="{00000000-0005-0000-0000-000030060000}"/>
    <cellStyle name="60% - Accent2 2 8" xfId="1423" xr:uid="{00000000-0005-0000-0000-000031060000}"/>
    <cellStyle name="60% - Accent2 2 9" xfId="1424" xr:uid="{00000000-0005-0000-0000-000032060000}"/>
    <cellStyle name="60% - Accent2 3" xfId="1425" xr:uid="{00000000-0005-0000-0000-000033060000}"/>
    <cellStyle name="60% - Accent2 4" xfId="1426" xr:uid="{00000000-0005-0000-0000-000034060000}"/>
    <cellStyle name="60% - Accent2 5" xfId="1427" xr:uid="{00000000-0005-0000-0000-000035060000}"/>
    <cellStyle name="60% - Accent2 6" xfId="1428" xr:uid="{00000000-0005-0000-0000-000036060000}"/>
    <cellStyle name="60% - Accent2 7" xfId="1429" xr:uid="{00000000-0005-0000-0000-000037060000}"/>
    <cellStyle name="60% - Accent2 7 2" xfId="1430" xr:uid="{00000000-0005-0000-0000-000038060000}"/>
    <cellStyle name="60% - Accent2 8" xfId="1431" xr:uid="{00000000-0005-0000-0000-000039060000}"/>
    <cellStyle name="60% - Accent2 8 2" xfId="1432" xr:uid="{00000000-0005-0000-0000-00003A060000}"/>
    <cellStyle name="60% - Accent2 9" xfId="1433" xr:uid="{00000000-0005-0000-0000-00003B060000}"/>
    <cellStyle name="60% - Accent2 9 2" xfId="1434" xr:uid="{00000000-0005-0000-0000-00003C060000}"/>
    <cellStyle name="60% - Accent3" xfId="23" xr:uid="{00000000-0005-0000-0000-00003D060000}"/>
    <cellStyle name="60% - Accent3 10" xfId="1435" xr:uid="{00000000-0005-0000-0000-00003E060000}"/>
    <cellStyle name="60% - Accent3 11" xfId="1436" xr:uid="{00000000-0005-0000-0000-00003F060000}"/>
    <cellStyle name="60% - Accent3 2" xfId="1437" xr:uid="{00000000-0005-0000-0000-000040060000}"/>
    <cellStyle name="60% - Accent3 2 10" xfId="1438" xr:uid="{00000000-0005-0000-0000-000041060000}"/>
    <cellStyle name="60% - Accent3 2 2" xfId="1439" xr:uid="{00000000-0005-0000-0000-000042060000}"/>
    <cellStyle name="60% - Accent3 2 3" xfId="1440" xr:uid="{00000000-0005-0000-0000-000043060000}"/>
    <cellStyle name="60% - Accent3 2 4" xfId="1441" xr:uid="{00000000-0005-0000-0000-000044060000}"/>
    <cellStyle name="60% - Accent3 2 5" xfId="1442" xr:uid="{00000000-0005-0000-0000-000045060000}"/>
    <cellStyle name="60% - Accent3 2 6" xfId="1443" xr:uid="{00000000-0005-0000-0000-000046060000}"/>
    <cellStyle name="60% - Accent3 2 7" xfId="1444" xr:uid="{00000000-0005-0000-0000-000047060000}"/>
    <cellStyle name="60% - Accent3 2 8" xfId="1445" xr:uid="{00000000-0005-0000-0000-000048060000}"/>
    <cellStyle name="60% - Accent3 2 9" xfId="1446" xr:uid="{00000000-0005-0000-0000-000049060000}"/>
    <cellStyle name="60% - Accent3 3" xfId="1447" xr:uid="{00000000-0005-0000-0000-00004A060000}"/>
    <cellStyle name="60% - Accent3 4" xfId="1448" xr:uid="{00000000-0005-0000-0000-00004B060000}"/>
    <cellStyle name="60% - Accent3 5" xfId="1449" xr:uid="{00000000-0005-0000-0000-00004C060000}"/>
    <cellStyle name="60% - Accent3 6" xfId="1450" xr:uid="{00000000-0005-0000-0000-00004D060000}"/>
    <cellStyle name="60% - Accent3 7" xfId="1451" xr:uid="{00000000-0005-0000-0000-00004E060000}"/>
    <cellStyle name="60% - Accent3 7 2" xfId="1452" xr:uid="{00000000-0005-0000-0000-00004F060000}"/>
    <cellStyle name="60% - Accent3 8" xfId="1453" xr:uid="{00000000-0005-0000-0000-000050060000}"/>
    <cellStyle name="60% - Accent3 8 2" xfId="1454" xr:uid="{00000000-0005-0000-0000-000051060000}"/>
    <cellStyle name="60% - Accent3 9" xfId="1455" xr:uid="{00000000-0005-0000-0000-000052060000}"/>
    <cellStyle name="60% - Accent3 9 2" xfId="1456" xr:uid="{00000000-0005-0000-0000-000053060000}"/>
    <cellStyle name="60% - Accent4" xfId="24" xr:uid="{00000000-0005-0000-0000-000054060000}"/>
    <cellStyle name="60% - Accent4 10" xfId="1457" xr:uid="{00000000-0005-0000-0000-000055060000}"/>
    <cellStyle name="60% - Accent4 11" xfId="1458" xr:uid="{00000000-0005-0000-0000-000056060000}"/>
    <cellStyle name="60% - Accent4 2" xfId="1459" xr:uid="{00000000-0005-0000-0000-000057060000}"/>
    <cellStyle name="60% - Accent4 2 10" xfId="1460" xr:uid="{00000000-0005-0000-0000-000058060000}"/>
    <cellStyle name="60% - Accent4 2 2" xfId="1461" xr:uid="{00000000-0005-0000-0000-000059060000}"/>
    <cellStyle name="60% - Accent4 2 3" xfId="1462" xr:uid="{00000000-0005-0000-0000-00005A060000}"/>
    <cellStyle name="60% - Accent4 2 4" xfId="1463" xr:uid="{00000000-0005-0000-0000-00005B060000}"/>
    <cellStyle name="60% - Accent4 2 5" xfId="1464" xr:uid="{00000000-0005-0000-0000-00005C060000}"/>
    <cellStyle name="60% - Accent4 2 6" xfId="1465" xr:uid="{00000000-0005-0000-0000-00005D060000}"/>
    <cellStyle name="60% - Accent4 2 7" xfId="1466" xr:uid="{00000000-0005-0000-0000-00005E060000}"/>
    <cellStyle name="60% - Accent4 2 8" xfId="1467" xr:uid="{00000000-0005-0000-0000-00005F060000}"/>
    <cellStyle name="60% - Accent4 2 9" xfId="1468" xr:uid="{00000000-0005-0000-0000-000060060000}"/>
    <cellStyle name="60% - Accent4 3" xfId="1469" xr:uid="{00000000-0005-0000-0000-000061060000}"/>
    <cellStyle name="60% - Accent4 4" xfId="1470" xr:uid="{00000000-0005-0000-0000-000062060000}"/>
    <cellStyle name="60% - Accent4 5" xfId="1471" xr:uid="{00000000-0005-0000-0000-000063060000}"/>
    <cellStyle name="60% - Accent4 6" xfId="1472" xr:uid="{00000000-0005-0000-0000-000064060000}"/>
    <cellStyle name="60% - Accent4 7" xfId="1473" xr:uid="{00000000-0005-0000-0000-000065060000}"/>
    <cellStyle name="60% - Accent4 7 2" xfId="1474" xr:uid="{00000000-0005-0000-0000-000066060000}"/>
    <cellStyle name="60% - Accent4 8" xfId="1475" xr:uid="{00000000-0005-0000-0000-000067060000}"/>
    <cellStyle name="60% - Accent4 8 2" xfId="1476" xr:uid="{00000000-0005-0000-0000-000068060000}"/>
    <cellStyle name="60% - Accent4 9" xfId="1477" xr:uid="{00000000-0005-0000-0000-000069060000}"/>
    <cellStyle name="60% - Accent4 9 2" xfId="1478" xr:uid="{00000000-0005-0000-0000-00006A060000}"/>
    <cellStyle name="60% - Accent5" xfId="25" xr:uid="{00000000-0005-0000-0000-00006B060000}"/>
    <cellStyle name="60% - Accent5 10" xfId="1479" xr:uid="{00000000-0005-0000-0000-00006C060000}"/>
    <cellStyle name="60% - Accent5 11" xfId="1480" xr:uid="{00000000-0005-0000-0000-00006D060000}"/>
    <cellStyle name="60% - Accent5 2" xfId="1481" xr:uid="{00000000-0005-0000-0000-00006E060000}"/>
    <cellStyle name="60% - Accent5 2 10" xfId="1482" xr:uid="{00000000-0005-0000-0000-00006F060000}"/>
    <cellStyle name="60% - Accent5 2 2" xfId="1483" xr:uid="{00000000-0005-0000-0000-000070060000}"/>
    <cellStyle name="60% - Accent5 2 3" xfId="1484" xr:uid="{00000000-0005-0000-0000-000071060000}"/>
    <cellStyle name="60% - Accent5 2 4" xfId="1485" xr:uid="{00000000-0005-0000-0000-000072060000}"/>
    <cellStyle name="60% - Accent5 2 5" xfId="1486" xr:uid="{00000000-0005-0000-0000-000073060000}"/>
    <cellStyle name="60% - Accent5 2 6" xfId="1487" xr:uid="{00000000-0005-0000-0000-000074060000}"/>
    <cellStyle name="60% - Accent5 2 7" xfId="1488" xr:uid="{00000000-0005-0000-0000-000075060000}"/>
    <cellStyle name="60% - Accent5 2 8" xfId="1489" xr:uid="{00000000-0005-0000-0000-000076060000}"/>
    <cellStyle name="60% - Accent5 2 9" xfId="1490" xr:uid="{00000000-0005-0000-0000-000077060000}"/>
    <cellStyle name="60% - Accent5 3" xfId="1491" xr:uid="{00000000-0005-0000-0000-000078060000}"/>
    <cellStyle name="60% - Accent5 4" xfId="1492" xr:uid="{00000000-0005-0000-0000-000079060000}"/>
    <cellStyle name="60% - Accent5 5" xfId="1493" xr:uid="{00000000-0005-0000-0000-00007A060000}"/>
    <cellStyle name="60% - Accent5 6" xfId="1494" xr:uid="{00000000-0005-0000-0000-00007B060000}"/>
    <cellStyle name="60% - Accent5 7" xfId="1495" xr:uid="{00000000-0005-0000-0000-00007C060000}"/>
    <cellStyle name="60% - Accent5 7 2" xfId="1496" xr:uid="{00000000-0005-0000-0000-00007D060000}"/>
    <cellStyle name="60% - Accent5 8" xfId="1497" xr:uid="{00000000-0005-0000-0000-00007E060000}"/>
    <cellStyle name="60% - Accent5 8 2" xfId="1498" xr:uid="{00000000-0005-0000-0000-00007F060000}"/>
    <cellStyle name="60% - Accent5 9" xfId="1499" xr:uid="{00000000-0005-0000-0000-000080060000}"/>
    <cellStyle name="60% - Accent5 9 2" xfId="1500" xr:uid="{00000000-0005-0000-0000-000081060000}"/>
    <cellStyle name="60% - Accent6" xfId="26" xr:uid="{00000000-0005-0000-0000-000082060000}"/>
    <cellStyle name="60% - Accent6 10" xfId="1501" xr:uid="{00000000-0005-0000-0000-000083060000}"/>
    <cellStyle name="60% - Accent6 11" xfId="1502" xr:uid="{00000000-0005-0000-0000-000084060000}"/>
    <cellStyle name="60% - Accent6 2" xfId="1503" xr:uid="{00000000-0005-0000-0000-000085060000}"/>
    <cellStyle name="60% - Accent6 2 10" xfId="1504" xr:uid="{00000000-0005-0000-0000-000086060000}"/>
    <cellStyle name="60% - Accent6 2 2" xfId="1505" xr:uid="{00000000-0005-0000-0000-000087060000}"/>
    <cellStyle name="60% - Accent6 2 3" xfId="1506" xr:uid="{00000000-0005-0000-0000-000088060000}"/>
    <cellStyle name="60% - Accent6 2 4" xfId="1507" xr:uid="{00000000-0005-0000-0000-000089060000}"/>
    <cellStyle name="60% - Accent6 2 5" xfId="1508" xr:uid="{00000000-0005-0000-0000-00008A060000}"/>
    <cellStyle name="60% - Accent6 2 6" xfId="1509" xr:uid="{00000000-0005-0000-0000-00008B060000}"/>
    <cellStyle name="60% - Accent6 2 7" xfId="1510" xr:uid="{00000000-0005-0000-0000-00008C060000}"/>
    <cellStyle name="60% - Accent6 2 8" xfId="1511" xr:uid="{00000000-0005-0000-0000-00008D060000}"/>
    <cellStyle name="60% - Accent6 2 9" xfId="1512" xr:uid="{00000000-0005-0000-0000-00008E060000}"/>
    <cellStyle name="60% - Accent6 3" xfId="1513" xr:uid="{00000000-0005-0000-0000-00008F060000}"/>
    <cellStyle name="60% - Accent6 4" xfId="1514" xr:uid="{00000000-0005-0000-0000-000090060000}"/>
    <cellStyle name="60% - Accent6 5" xfId="1515" xr:uid="{00000000-0005-0000-0000-000091060000}"/>
    <cellStyle name="60% - Accent6 6" xfId="1516" xr:uid="{00000000-0005-0000-0000-000092060000}"/>
    <cellStyle name="60% - Accent6 7" xfId="1517" xr:uid="{00000000-0005-0000-0000-000093060000}"/>
    <cellStyle name="60% - Accent6 7 2" xfId="1518" xr:uid="{00000000-0005-0000-0000-000094060000}"/>
    <cellStyle name="60% - Accent6 8" xfId="1519" xr:uid="{00000000-0005-0000-0000-000095060000}"/>
    <cellStyle name="60% - Accent6 8 2" xfId="1520" xr:uid="{00000000-0005-0000-0000-000096060000}"/>
    <cellStyle name="60% - Accent6 9" xfId="1521" xr:uid="{00000000-0005-0000-0000-000097060000}"/>
    <cellStyle name="60% - Accent6 9 2" xfId="1522" xr:uid="{00000000-0005-0000-0000-000098060000}"/>
    <cellStyle name="60% - アクセント 1 2" xfId="1523" xr:uid="{00000000-0005-0000-0000-000099060000}"/>
    <cellStyle name="60% - アクセント 1 2 2" xfId="3294" xr:uid="{00000000-0005-0000-0000-00009A060000}"/>
    <cellStyle name="60% - アクセント 1 3" xfId="3564" xr:uid="{00000000-0005-0000-0000-00009B060000}"/>
    <cellStyle name="60% - アクセント 1 3 2" xfId="3565" xr:uid="{00000000-0005-0000-0000-00009C060000}"/>
    <cellStyle name="60% - アクセント 1 3 3" xfId="3566" xr:uid="{00000000-0005-0000-0000-00009D060000}"/>
    <cellStyle name="60% - アクセント 1 3 4" xfId="3567" xr:uid="{00000000-0005-0000-0000-00009E060000}"/>
    <cellStyle name="60% - アクセント 1 3 5" xfId="3568" xr:uid="{00000000-0005-0000-0000-00009F060000}"/>
    <cellStyle name="60% - アクセント 1 4" xfId="3569" xr:uid="{00000000-0005-0000-0000-0000A0060000}"/>
    <cellStyle name="60% - アクセント 1 4 2" xfId="3570" xr:uid="{00000000-0005-0000-0000-0000A1060000}"/>
    <cellStyle name="60% - アクセント 1 4 3" xfId="3571" xr:uid="{00000000-0005-0000-0000-0000A2060000}"/>
    <cellStyle name="60% - アクセント 1 4 4" xfId="3572" xr:uid="{00000000-0005-0000-0000-0000A3060000}"/>
    <cellStyle name="60% - アクセント 1 4 5" xfId="3573" xr:uid="{00000000-0005-0000-0000-0000A4060000}"/>
    <cellStyle name="60% - アクセント 1 5" xfId="3342" xr:uid="{00000000-0005-0000-0000-0000A5060000}"/>
    <cellStyle name="60% - アクセント 2 2" xfId="1524" xr:uid="{00000000-0005-0000-0000-0000A6060000}"/>
    <cellStyle name="60% - アクセント 2 2 2" xfId="3295" xr:uid="{00000000-0005-0000-0000-0000A7060000}"/>
    <cellStyle name="60% - アクセント 2 3" xfId="3574" xr:uid="{00000000-0005-0000-0000-0000A8060000}"/>
    <cellStyle name="60% - アクセント 2 3 2" xfId="3575" xr:uid="{00000000-0005-0000-0000-0000A9060000}"/>
    <cellStyle name="60% - アクセント 2 3 3" xfId="3576" xr:uid="{00000000-0005-0000-0000-0000AA060000}"/>
    <cellStyle name="60% - アクセント 2 3 4" xfId="3577" xr:uid="{00000000-0005-0000-0000-0000AB060000}"/>
    <cellStyle name="60% - アクセント 2 3 5" xfId="3578" xr:uid="{00000000-0005-0000-0000-0000AC060000}"/>
    <cellStyle name="60% - アクセント 2 4" xfId="3579" xr:uid="{00000000-0005-0000-0000-0000AD060000}"/>
    <cellStyle name="60% - アクセント 2 4 2" xfId="3580" xr:uid="{00000000-0005-0000-0000-0000AE060000}"/>
    <cellStyle name="60% - アクセント 2 4 3" xfId="3581" xr:uid="{00000000-0005-0000-0000-0000AF060000}"/>
    <cellStyle name="60% - アクセント 2 4 4" xfId="3582" xr:uid="{00000000-0005-0000-0000-0000B0060000}"/>
    <cellStyle name="60% - アクセント 2 4 5" xfId="3583" xr:uid="{00000000-0005-0000-0000-0000B1060000}"/>
    <cellStyle name="60% - アクセント 2 5" xfId="3346" xr:uid="{00000000-0005-0000-0000-0000B2060000}"/>
    <cellStyle name="60% - アクセント 3 2" xfId="1525" xr:uid="{00000000-0005-0000-0000-0000B3060000}"/>
    <cellStyle name="60% - アクセント 3 2 2" xfId="3296" xr:uid="{00000000-0005-0000-0000-0000B4060000}"/>
    <cellStyle name="60% - アクセント 3 3" xfId="3584" xr:uid="{00000000-0005-0000-0000-0000B5060000}"/>
    <cellStyle name="60% - アクセント 3 3 2" xfId="3585" xr:uid="{00000000-0005-0000-0000-0000B6060000}"/>
    <cellStyle name="60% - アクセント 3 3 3" xfId="3586" xr:uid="{00000000-0005-0000-0000-0000B7060000}"/>
    <cellStyle name="60% - アクセント 3 3 4" xfId="3587" xr:uid="{00000000-0005-0000-0000-0000B8060000}"/>
    <cellStyle name="60% - アクセント 3 3 5" xfId="3588" xr:uid="{00000000-0005-0000-0000-0000B9060000}"/>
    <cellStyle name="60% - アクセント 3 4" xfId="3589" xr:uid="{00000000-0005-0000-0000-0000BA060000}"/>
    <cellStyle name="60% - アクセント 3 4 2" xfId="3590" xr:uid="{00000000-0005-0000-0000-0000BB060000}"/>
    <cellStyle name="60% - アクセント 3 4 3" xfId="3591" xr:uid="{00000000-0005-0000-0000-0000BC060000}"/>
    <cellStyle name="60% - アクセント 3 4 4" xfId="3592" xr:uid="{00000000-0005-0000-0000-0000BD060000}"/>
    <cellStyle name="60% - アクセント 3 4 5" xfId="3593" xr:uid="{00000000-0005-0000-0000-0000BE060000}"/>
    <cellStyle name="60% - アクセント 3 5" xfId="3350" xr:uid="{00000000-0005-0000-0000-0000BF060000}"/>
    <cellStyle name="60% - アクセント 4 2" xfId="1526" xr:uid="{00000000-0005-0000-0000-0000C0060000}"/>
    <cellStyle name="60% - アクセント 4 2 2" xfId="3297" xr:uid="{00000000-0005-0000-0000-0000C1060000}"/>
    <cellStyle name="60% - アクセント 4 3" xfId="3594" xr:uid="{00000000-0005-0000-0000-0000C2060000}"/>
    <cellStyle name="60% - アクセント 4 3 2" xfId="3595" xr:uid="{00000000-0005-0000-0000-0000C3060000}"/>
    <cellStyle name="60% - アクセント 4 3 3" xfId="3596" xr:uid="{00000000-0005-0000-0000-0000C4060000}"/>
    <cellStyle name="60% - アクセント 4 3 4" xfId="3597" xr:uid="{00000000-0005-0000-0000-0000C5060000}"/>
    <cellStyle name="60% - アクセント 4 3 5" xfId="3598" xr:uid="{00000000-0005-0000-0000-0000C6060000}"/>
    <cellStyle name="60% - アクセント 4 4" xfId="3599" xr:uid="{00000000-0005-0000-0000-0000C7060000}"/>
    <cellStyle name="60% - アクセント 4 4 2" xfId="3600" xr:uid="{00000000-0005-0000-0000-0000C8060000}"/>
    <cellStyle name="60% - アクセント 4 4 3" xfId="3601" xr:uid="{00000000-0005-0000-0000-0000C9060000}"/>
    <cellStyle name="60% - アクセント 4 4 4" xfId="3602" xr:uid="{00000000-0005-0000-0000-0000CA060000}"/>
    <cellStyle name="60% - アクセント 4 4 5" xfId="3603" xr:uid="{00000000-0005-0000-0000-0000CB060000}"/>
    <cellStyle name="60% - アクセント 4 5" xfId="3354" xr:uid="{00000000-0005-0000-0000-0000CC060000}"/>
    <cellStyle name="60% - アクセント 5 2" xfId="1527" xr:uid="{00000000-0005-0000-0000-0000CD060000}"/>
    <cellStyle name="60% - アクセント 5 2 2" xfId="3298" xr:uid="{00000000-0005-0000-0000-0000CE060000}"/>
    <cellStyle name="60% - アクセント 5 3" xfId="3604" xr:uid="{00000000-0005-0000-0000-0000CF060000}"/>
    <cellStyle name="60% - アクセント 5 3 2" xfId="3605" xr:uid="{00000000-0005-0000-0000-0000D0060000}"/>
    <cellStyle name="60% - アクセント 5 3 3" xfId="3606" xr:uid="{00000000-0005-0000-0000-0000D1060000}"/>
    <cellStyle name="60% - アクセント 5 3 4" xfId="3607" xr:uid="{00000000-0005-0000-0000-0000D2060000}"/>
    <cellStyle name="60% - アクセント 5 3 5" xfId="3608" xr:uid="{00000000-0005-0000-0000-0000D3060000}"/>
    <cellStyle name="60% - アクセント 5 4" xfId="3609" xr:uid="{00000000-0005-0000-0000-0000D4060000}"/>
    <cellStyle name="60% - アクセント 5 4 2" xfId="3610" xr:uid="{00000000-0005-0000-0000-0000D5060000}"/>
    <cellStyle name="60% - アクセント 5 4 3" xfId="3611" xr:uid="{00000000-0005-0000-0000-0000D6060000}"/>
    <cellStyle name="60% - アクセント 5 4 4" xfId="3612" xr:uid="{00000000-0005-0000-0000-0000D7060000}"/>
    <cellStyle name="60% - アクセント 5 4 5" xfId="3613" xr:uid="{00000000-0005-0000-0000-0000D8060000}"/>
    <cellStyle name="60% - アクセント 5 5" xfId="3358" xr:uid="{00000000-0005-0000-0000-0000D9060000}"/>
    <cellStyle name="60% - アクセント 6 2" xfId="1528" xr:uid="{00000000-0005-0000-0000-0000DA060000}"/>
    <cellStyle name="60% - アクセント 6 2 2" xfId="3299" xr:uid="{00000000-0005-0000-0000-0000DB060000}"/>
    <cellStyle name="60% - アクセント 6 3" xfId="3614" xr:uid="{00000000-0005-0000-0000-0000DC060000}"/>
    <cellStyle name="60% - アクセント 6 3 2" xfId="3615" xr:uid="{00000000-0005-0000-0000-0000DD060000}"/>
    <cellStyle name="60% - アクセント 6 3 3" xfId="3616" xr:uid="{00000000-0005-0000-0000-0000DE060000}"/>
    <cellStyle name="60% - アクセント 6 3 4" xfId="3617" xr:uid="{00000000-0005-0000-0000-0000DF060000}"/>
    <cellStyle name="60% - アクセント 6 3 5" xfId="3618" xr:uid="{00000000-0005-0000-0000-0000E0060000}"/>
    <cellStyle name="60% - アクセント 6 4" xfId="3619" xr:uid="{00000000-0005-0000-0000-0000E1060000}"/>
    <cellStyle name="60% - アクセント 6 4 2" xfId="3620" xr:uid="{00000000-0005-0000-0000-0000E2060000}"/>
    <cellStyle name="60% - アクセント 6 4 3" xfId="3621" xr:uid="{00000000-0005-0000-0000-0000E3060000}"/>
    <cellStyle name="60% - アクセント 6 4 4" xfId="3622" xr:uid="{00000000-0005-0000-0000-0000E4060000}"/>
    <cellStyle name="60% - アクセント 6 4 5" xfId="3623" xr:uid="{00000000-0005-0000-0000-0000E5060000}"/>
    <cellStyle name="60% - アクセント 6 5" xfId="3362" xr:uid="{00000000-0005-0000-0000-0000E6060000}"/>
    <cellStyle name="60% - アクセント1" xfId="4758" xr:uid="{00000000-0005-0000-0000-0000E7060000}"/>
    <cellStyle name="60% - アクセント2" xfId="4759" xr:uid="{00000000-0005-0000-0000-0000E8060000}"/>
    <cellStyle name="60% - アクセント3" xfId="4760" xr:uid="{00000000-0005-0000-0000-0000E9060000}"/>
    <cellStyle name="60% - アクセント4" xfId="4761" xr:uid="{00000000-0005-0000-0000-0000EA060000}"/>
    <cellStyle name="60% - アクセント5" xfId="4762" xr:uid="{00000000-0005-0000-0000-0000EB060000}"/>
    <cellStyle name="60% - アクセント6" xfId="4763" xr:uid="{00000000-0005-0000-0000-0000EC060000}"/>
    <cellStyle name="6mal" xfId="1529" xr:uid="{00000000-0005-0000-0000-0000ED060000}"/>
    <cellStyle name="7" xfId="1530" xr:uid="{00000000-0005-0000-0000-0000EE060000}"/>
    <cellStyle name="752131" xfId="1531" xr:uid="{00000000-0005-0000-0000-0000EF060000}"/>
    <cellStyle name="A???[0]_97 ?? " xfId="1532" xr:uid="{00000000-0005-0000-0000-0000F0060000}"/>
    <cellStyle name="A???97 ?? " xfId="1533" xr:uid="{00000000-0005-0000-0000-0000F1060000}"/>
    <cellStyle name="A???97?a?u? " xfId="1534" xr:uid="{00000000-0005-0000-0000-0000F2060000}"/>
    <cellStyle name="A???97Ae?A? " xfId="1535" xr:uid="{00000000-0005-0000-0000-0000F3060000}"/>
    <cellStyle name="A???98Ae?A? " xfId="1536" xr:uid="{00000000-0005-0000-0000-0000F4060000}"/>
    <cellStyle name="A???AoAUAy캿C? " xfId="1537" xr:uid="{00000000-0005-0000-0000-0000F5060000}"/>
    <cellStyle name="A???C?Ao_AoAUAy캿C? " xfId="1538" xr:uid="{00000000-0005-0000-0000-0000F6060000}"/>
    <cellStyle name="A???CASH FLOW " xfId="1539" xr:uid="{00000000-0005-0000-0000-0000F7060000}"/>
    <cellStyle name="A??[0]_CASH FLOW " xfId="1540" xr:uid="{00000000-0005-0000-0000-0000F8060000}"/>
    <cellStyle name="A??CASH FLOW " xfId="1541" xr:uid="{00000000-0005-0000-0000-0000F9060000}"/>
    <cellStyle name="Accent1" xfId="27" xr:uid="{00000000-0005-0000-0000-0000FA060000}"/>
    <cellStyle name="Accent1 10" xfId="1542" xr:uid="{00000000-0005-0000-0000-0000FB060000}"/>
    <cellStyle name="Accent1 11" xfId="1543" xr:uid="{00000000-0005-0000-0000-0000FC060000}"/>
    <cellStyle name="Accent1 2" xfId="1544" xr:uid="{00000000-0005-0000-0000-0000FD060000}"/>
    <cellStyle name="Accent1 2 10" xfId="1545" xr:uid="{00000000-0005-0000-0000-0000FE060000}"/>
    <cellStyle name="Accent1 2 2" xfId="1546" xr:uid="{00000000-0005-0000-0000-0000FF060000}"/>
    <cellStyle name="Accent1 2 3" xfId="1547" xr:uid="{00000000-0005-0000-0000-000000070000}"/>
    <cellStyle name="Accent1 2 4" xfId="1548" xr:uid="{00000000-0005-0000-0000-000001070000}"/>
    <cellStyle name="Accent1 2 5" xfId="1549" xr:uid="{00000000-0005-0000-0000-000002070000}"/>
    <cellStyle name="Accent1 2 6" xfId="1550" xr:uid="{00000000-0005-0000-0000-000003070000}"/>
    <cellStyle name="Accent1 2 7" xfId="1551" xr:uid="{00000000-0005-0000-0000-000004070000}"/>
    <cellStyle name="Accent1 2 8" xfId="1552" xr:uid="{00000000-0005-0000-0000-000005070000}"/>
    <cellStyle name="Accent1 2 9" xfId="1553" xr:uid="{00000000-0005-0000-0000-000006070000}"/>
    <cellStyle name="Accent1 3" xfId="1554" xr:uid="{00000000-0005-0000-0000-000007070000}"/>
    <cellStyle name="Accent1 4" xfId="1555" xr:uid="{00000000-0005-0000-0000-000008070000}"/>
    <cellStyle name="Accent1 5" xfId="1556" xr:uid="{00000000-0005-0000-0000-000009070000}"/>
    <cellStyle name="Accent1 6" xfId="1557" xr:uid="{00000000-0005-0000-0000-00000A070000}"/>
    <cellStyle name="Accent1 7" xfId="1558" xr:uid="{00000000-0005-0000-0000-00000B070000}"/>
    <cellStyle name="Accent1 7 2" xfId="1559" xr:uid="{00000000-0005-0000-0000-00000C070000}"/>
    <cellStyle name="Accent1 8" xfId="1560" xr:uid="{00000000-0005-0000-0000-00000D070000}"/>
    <cellStyle name="Accent1 8 2" xfId="1561" xr:uid="{00000000-0005-0000-0000-00000E070000}"/>
    <cellStyle name="Accent1 9" xfId="1562" xr:uid="{00000000-0005-0000-0000-00000F070000}"/>
    <cellStyle name="Accent1 9 2" xfId="1563" xr:uid="{00000000-0005-0000-0000-000010070000}"/>
    <cellStyle name="Accent2" xfId="28" xr:uid="{00000000-0005-0000-0000-000011070000}"/>
    <cellStyle name="Accent2 10" xfId="1564" xr:uid="{00000000-0005-0000-0000-000012070000}"/>
    <cellStyle name="Accent2 11" xfId="1565" xr:uid="{00000000-0005-0000-0000-000013070000}"/>
    <cellStyle name="Accent2 2" xfId="1566" xr:uid="{00000000-0005-0000-0000-000014070000}"/>
    <cellStyle name="Accent2 2 10" xfId="1567" xr:uid="{00000000-0005-0000-0000-000015070000}"/>
    <cellStyle name="Accent2 2 2" xfId="1568" xr:uid="{00000000-0005-0000-0000-000016070000}"/>
    <cellStyle name="Accent2 2 3" xfId="1569" xr:uid="{00000000-0005-0000-0000-000017070000}"/>
    <cellStyle name="Accent2 2 4" xfId="1570" xr:uid="{00000000-0005-0000-0000-000018070000}"/>
    <cellStyle name="Accent2 2 5" xfId="1571" xr:uid="{00000000-0005-0000-0000-000019070000}"/>
    <cellStyle name="Accent2 2 6" xfId="1572" xr:uid="{00000000-0005-0000-0000-00001A070000}"/>
    <cellStyle name="Accent2 2 7" xfId="1573" xr:uid="{00000000-0005-0000-0000-00001B070000}"/>
    <cellStyle name="Accent2 2 8" xfId="1574" xr:uid="{00000000-0005-0000-0000-00001C070000}"/>
    <cellStyle name="Accent2 2 9" xfId="1575" xr:uid="{00000000-0005-0000-0000-00001D070000}"/>
    <cellStyle name="Accent2 3" xfId="1576" xr:uid="{00000000-0005-0000-0000-00001E070000}"/>
    <cellStyle name="Accent2 4" xfId="1577" xr:uid="{00000000-0005-0000-0000-00001F070000}"/>
    <cellStyle name="Accent2 5" xfId="1578" xr:uid="{00000000-0005-0000-0000-000020070000}"/>
    <cellStyle name="Accent2 6" xfId="1579" xr:uid="{00000000-0005-0000-0000-000021070000}"/>
    <cellStyle name="Accent2 7" xfId="1580" xr:uid="{00000000-0005-0000-0000-000022070000}"/>
    <cellStyle name="Accent2 7 2" xfId="1581" xr:uid="{00000000-0005-0000-0000-000023070000}"/>
    <cellStyle name="Accent2 8" xfId="1582" xr:uid="{00000000-0005-0000-0000-000024070000}"/>
    <cellStyle name="Accent2 8 2" xfId="1583" xr:uid="{00000000-0005-0000-0000-000025070000}"/>
    <cellStyle name="Accent2 9" xfId="1584" xr:uid="{00000000-0005-0000-0000-000026070000}"/>
    <cellStyle name="Accent2 9 2" xfId="1585" xr:uid="{00000000-0005-0000-0000-000027070000}"/>
    <cellStyle name="Accent3" xfId="29" xr:uid="{00000000-0005-0000-0000-000028070000}"/>
    <cellStyle name="Accent3 10" xfId="1586" xr:uid="{00000000-0005-0000-0000-000029070000}"/>
    <cellStyle name="Accent3 11" xfId="1587" xr:uid="{00000000-0005-0000-0000-00002A070000}"/>
    <cellStyle name="Accent3 2" xfId="1588" xr:uid="{00000000-0005-0000-0000-00002B070000}"/>
    <cellStyle name="Accent3 2 10" xfId="1589" xr:uid="{00000000-0005-0000-0000-00002C070000}"/>
    <cellStyle name="Accent3 2 2" xfId="1590" xr:uid="{00000000-0005-0000-0000-00002D070000}"/>
    <cellStyle name="Accent3 2 3" xfId="1591" xr:uid="{00000000-0005-0000-0000-00002E070000}"/>
    <cellStyle name="Accent3 2 4" xfId="1592" xr:uid="{00000000-0005-0000-0000-00002F070000}"/>
    <cellStyle name="Accent3 2 5" xfId="1593" xr:uid="{00000000-0005-0000-0000-000030070000}"/>
    <cellStyle name="Accent3 2 6" xfId="1594" xr:uid="{00000000-0005-0000-0000-000031070000}"/>
    <cellStyle name="Accent3 2 7" xfId="1595" xr:uid="{00000000-0005-0000-0000-000032070000}"/>
    <cellStyle name="Accent3 2 8" xfId="1596" xr:uid="{00000000-0005-0000-0000-000033070000}"/>
    <cellStyle name="Accent3 2 9" xfId="1597" xr:uid="{00000000-0005-0000-0000-000034070000}"/>
    <cellStyle name="Accent3 3" xfId="1598" xr:uid="{00000000-0005-0000-0000-000035070000}"/>
    <cellStyle name="Accent3 4" xfId="1599" xr:uid="{00000000-0005-0000-0000-000036070000}"/>
    <cellStyle name="Accent3 5" xfId="1600" xr:uid="{00000000-0005-0000-0000-000037070000}"/>
    <cellStyle name="Accent3 6" xfId="1601" xr:uid="{00000000-0005-0000-0000-000038070000}"/>
    <cellStyle name="Accent3 7" xfId="1602" xr:uid="{00000000-0005-0000-0000-000039070000}"/>
    <cellStyle name="Accent3 7 2" xfId="1603" xr:uid="{00000000-0005-0000-0000-00003A070000}"/>
    <cellStyle name="Accent3 8" xfId="1604" xr:uid="{00000000-0005-0000-0000-00003B070000}"/>
    <cellStyle name="Accent3 8 2" xfId="1605" xr:uid="{00000000-0005-0000-0000-00003C070000}"/>
    <cellStyle name="Accent3 9" xfId="1606" xr:uid="{00000000-0005-0000-0000-00003D070000}"/>
    <cellStyle name="Accent3 9 2" xfId="1607" xr:uid="{00000000-0005-0000-0000-00003E070000}"/>
    <cellStyle name="Accent4" xfId="30" xr:uid="{00000000-0005-0000-0000-00003F070000}"/>
    <cellStyle name="Accent4 10" xfId="1608" xr:uid="{00000000-0005-0000-0000-000040070000}"/>
    <cellStyle name="Accent4 11" xfId="1609" xr:uid="{00000000-0005-0000-0000-000041070000}"/>
    <cellStyle name="Accent4 2" xfId="1610" xr:uid="{00000000-0005-0000-0000-000042070000}"/>
    <cellStyle name="Accent4 2 10" xfId="1611" xr:uid="{00000000-0005-0000-0000-000043070000}"/>
    <cellStyle name="Accent4 2 2" xfId="1612" xr:uid="{00000000-0005-0000-0000-000044070000}"/>
    <cellStyle name="Accent4 2 3" xfId="1613" xr:uid="{00000000-0005-0000-0000-000045070000}"/>
    <cellStyle name="Accent4 2 4" xfId="1614" xr:uid="{00000000-0005-0000-0000-000046070000}"/>
    <cellStyle name="Accent4 2 5" xfId="1615" xr:uid="{00000000-0005-0000-0000-000047070000}"/>
    <cellStyle name="Accent4 2 6" xfId="1616" xr:uid="{00000000-0005-0000-0000-000048070000}"/>
    <cellStyle name="Accent4 2 7" xfId="1617" xr:uid="{00000000-0005-0000-0000-000049070000}"/>
    <cellStyle name="Accent4 2 8" xfId="1618" xr:uid="{00000000-0005-0000-0000-00004A070000}"/>
    <cellStyle name="Accent4 2 9" xfId="1619" xr:uid="{00000000-0005-0000-0000-00004B070000}"/>
    <cellStyle name="Accent4 3" xfId="1620" xr:uid="{00000000-0005-0000-0000-00004C070000}"/>
    <cellStyle name="Accent4 4" xfId="1621" xr:uid="{00000000-0005-0000-0000-00004D070000}"/>
    <cellStyle name="Accent4 5" xfId="1622" xr:uid="{00000000-0005-0000-0000-00004E070000}"/>
    <cellStyle name="Accent4 6" xfId="1623" xr:uid="{00000000-0005-0000-0000-00004F070000}"/>
    <cellStyle name="Accent4 7" xfId="1624" xr:uid="{00000000-0005-0000-0000-000050070000}"/>
    <cellStyle name="Accent4 7 2" xfId="1625" xr:uid="{00000000-0005-0000-0000-000051070000}"/>
    <cellStyle name="Accent4 8" xfId="1626" xr:uid="{00000000-0005-0000-0000-000052070000}"/>
    <cellStyle name="Accent4 8 2" xfId="1627" xr:uid="{00000000-0005-0000-0000-000053070000}"/>
    <cellStyle name="Accent4 9" xfId="1628" xr:uid="{00000000-0005-0000-0000-000054070000}"/>
    <cellStyle name="Accent4 9 2" xfId="1629" xr:uid="{00000000-0005-0000-0000-000055070000}"/>
    <cellStyle name="Accent5" xfId="31" xr:uid="{00000000-0005-0000-0000-000056070000}"/>
    <cellStyle name="Accent5 10" xfId="1630" xr:uid="{00000000-0005-0000-0000-000057070000}"/>
    <cellStyle name="Accent5 11" xfId="1631" xr:uid="{00000000-0005-0000-0000-000058070000}"/>
    <cellStyle name="Accent5 2" xfId="1632" xr:uid="{00000000-0005-0000-0000-000059070000}"/>
    <cellStyle name="Accent5 2 10" xfId="1633" xr:uid="{00000000-0005-0000-0000-00005A070000}"/>
    <cellStyle name="Accent5 2 2" xfId="1634" xr:uid="{00000000-0005-0000-0000-00005B070000}"/>
    <cellStyle name="Accent5 2 3" xfId="1635" xr:uid="{00000000-0005-0000-0000-00005C070000}"/>
    <cellStyle name="Accent5 2 4" xfId="1636" xr:uid="{00000000-0005-0000-0000-00005D070000}"/>
    <cellStyle name="Accent5 2 5" xfId="1637" xr:uid="{00000000-0005-0000-0000-00005E070000}"/>
    <cellStyle name="Accent5 2 6" xfId="1638" xr:uid="{00000000-0005-0000-0000-00005F070000}"/>
    <cellStyle name="Accent5 2 7" xfId="1639" xr:uid="{00000000-0005-0000-0000-000060070000}"/>
    <cellStyle name="Accent5 2 8" xfId="1640" xr:uid="{00000000-0005-0000-0000-000061070000}"/>
    <cellStyle name="Accent5 2 9" xfId="1641" xr:uid="{00000000-0005-0000-0000-000062070000}"/>
    <cellStyle name="Accent5 3" xfId="1642" xr:uid="{00000000-0005-0000-0000-000063070000}"/>
    <cellStyle name="Accent5 4" xfId="1643" xr:uid="{00000000-0005-0000-0000-000064070000}"/>
    <cellStyle name="Accent5 5" xfId="1644" xr:uid="{00000000-0005-0000-0000-000065070000}"/>
    <cellStyle name="Accent5 6" xfId="1645" xr:uid="{00000000-0005-0000-0000-000066070000}"/>
    <cellStyle name="Accent5 7" xfId="1646" xr:uid="{00000000-0005-0000-0000-000067070000}"/>
    <cellStyle name="Accent5 7 2" xfId="1647" xr:uid="{00000000-0005-0000-0000-000068070000}"/>
    <cellStyle name="Accent5 8" xfId="1648" xr:uid="{00000000-0005-0000-0000-000069070000}"/>
    <cellStyle name="Accent5 8 2" xfId="1649" xr:uid="{00000000-0005-0000-0000-00006A070000}"/>
    <cellStyle name="Accent5 9" xfId="1650" xr:uid="{00000000-0005-0000-0000-00006B070000}"/>
    <cellStyle name="Accent5 9 2" xfId="1651" xr:uid="{00000000-0005-0000-0000-00006C070000}"/>
    <cellStyle name="Accent6" xfId="32" xr:uid="{00000000-0005-0000-0000-00006D070000}"/>
    <cellStyle name="Accent6 10" xfId="1652" xr:uid="{00000000-0005-0000-0000-00006E070000}"/>
    <cellStyle name="Accent6 11" xfId="1653" xr:uid="{00000000-0005-0000-0000-00006F070000}"/>
    <cellStyle name="Accent6 2" xfId="1654" xr:uid="{00000000-0005-0000-0000-000070070000}"/>
    <cellStyle name="Accent6 2 10" xfId="1655" xr:uid="{00000000-0005-0000-0000-000071070000}"/>
    <cellStyle name="Accent6 2 2" xfId="1656" xr:uid="{00000000-0005-0000-0000-000072070000}"/>
    <cellStyle name="Accent6 2 3" xfId="1657" xr:uid="{00000000-0005-0000-0000-000073070000}"/>
    <cellStyle name="Accent6 2 4" xfId="1658" xr:uid="{00000000-0005-0000-0000-000074070000}"/>
    <cellStyle name="Accent6 2 5" xfId="1659" xr:uid="{00000000-0005-0000-0000-000075070000}"/>
    <cellStyle name="Accent6 2 6" xfId="1660" xr:uid="{00000000-0005-0000-0000-000076070000}"/>
    <cellStyle name="Accent6 2 7" xfId="1661" xr:uid="{00000000-0005-0000-0000-000077070000}"/>
    <cellStyle name="Accent6 2 8" xfId="1662" xr:uid="{00000000-0005-0000-0000-000078070000}"/>
    <cellStyle name="Accent6 2 9" xfId="1663" xr:uid="{00000000-0005-0000-0000-000079070000}"/>
    <cellStyle name="Accent6 3" xfId="1664" xr:uid="{00000000-0005-0000-0000-00007A070000}"/>
    <cellStyle name="Accent6 4" xfId="1665" xr:uid="{00000000-0005-0000-0000-00007B070000}"/>
    <cellStyle name="Accent6 5" xfId="1666" xr:uid="{00000000-0005-0000-0000-00007C070000}"/>
    <cellStyle name="Accent6 6" xfId="1667" xr:uid="{00000000-0005-0000-0000-00007D070000}"/>
    <cellStyle name="Accent6 7" xfId="1668" xr:uid="{00000000-0005-0000-0000-00007E070000}"/>
    <cellStyle name="Accent6 7 2" xfId="1669" xr:uid="{00000000-0005-0000-0000-00007F070000}"/>
    <cellStyle name="Accent6 8" xfId="1670" xr:uid="{00000000-0005-0000-0000-000080070000}"/>
    <cellStyle name="Accent6 8 2" xfId="1671" xr:uid="{00000000-0005-0000-0000-000081070000}"/>
    <cellStyle name="Accent6 9" xfId="1672" xr:uid="{00000000-0005-0000-0000-000082070000}"/>
    <cellStyle name="Accent6 9 2" xfId="1673" xr:uid="{00000000-0005-0000-0000-000083070000}"/>
    <cellStyle name="Acctg" xfId="1674" xr:uid="{00000000-0005-0000-0000-000084070000}"/>
    <cellStyle name="adACQ" xfId="1675" xr:uid="{00000000-0005-0000-0000-000085070000}"/>
    <cellStyle name="adACQ 10" xfId="1676" xr:uid="{00000000-0005-0000-0000-000086070000}"/>
    <cellStyle name="adACQ 2" xfId="1677" xr:uid="{00000000-0005-0000-0000-000087070000}"/>
    <cellStyle name="adACQ 3" xfId="1678" xr:uid="{00000000-0005-0000-0000-000088070000}"/>
    <cellStyle name="adACQ 4" xfId="1679" xr:uid="{00000000-0005-0000-0000-000089070000}"/>
    <cellStyle name="adACQ 5" xfId="1680" xr:uid="{00000000-0005-0000-0000-00008A070000}"/>
    <cellStyle name="adACQ 6" xfId="1681" xr:uid="{00000000-0005-0000-0000-00008B070000}"/>
    <cellStyle name="adACQ 7" xfId="1682" xr:uid="{00000000-0005-0000-0000-00008C070000}"/>
    <cellStyle name="adACQ 8" xfId="1683" xr:uid="{00000000-0005-0000-0000-00008D070000}"/>
    <cellStyle name="adACQ 9" xfId="1684" xr:uid="{00000000-0005-0000-0000-00008E070000}"/>
    <cellStyle name="adDIV" xfId="1685" xr:uid="{00000000-0005-0000-0000-00008F070000}"/>
    <cellStyle name="adDIV 10" xfId="1686" xr:uid="{00000000-0005-0000-0000-000090070000}"/>
    <cellStyle name="adDIV 2" xfId="1687" xr:uid="{00000000-0005-0000-0000-000091070000}"/>
    <cellStyle name="adDIV 3" xfId="1688" xr:uid="{00000000-0005-0000-0000-000092070000}"/>
    <cellStyle name="adDIV 4" xfId="1689" xr:uid="{00000000-0005-0000-0000-000093070000}"/>
    <cellStyle name="adDIV 5" xfId="1690" xr:uid="{00000000-0005-0000-0000-000094070000}"/>
    <cellStyle name="adDIV 6" xfId="1691" xr:uid="{00000000-0005-0000-0000-000095070000}"/>
    <cellStyle name="adDIV 7" xfId="1692" xr:uid="{00000000-0005-0000-0000-000096070000}"/>
    <cellStyle name="adDIV 8" xfId="1693" xr:uid="{00000000-0005-0000-0000-000097070000}"/>
    <cellStyle name="adDIV 9" xfId="1694" xr:uid="{00000000-0005-0000-0000-000098070000}"/>
    <cellStyle name="adj_share" xfId="1695" xr:uid="{00000000-0005-0000-0000-000099070000}"/>
    <cellStyle name="Adjusted" xfId="1696" xr:uid="{00000000-0005-0000-0000-00009A070000}"/>
    <cellStyle name="AeE­ [0]_≫c¾÷ºI ´ⓒ°e(¾i) " xfId="1697" xr:uid="{00000000-0005-0000-0000-00009B070000}"/>
    <cellStyle name="AeE?[0]_97 ?? " xfId="1698" xr:uid="{00000000-0005-0000-0000-00009C070000}"/>
    <cellStyle name="AeE?97 ?? " xfId="1699" xr:uid="{00000000-0005-0000-0000-00009D070000}"/>
    <cellStyle name="AeE?97?a?u? " xfId="1700" xr:uid="{00000000-0005-0000-0000-00009E070000}"/>
    <cellStyle name="AeE?97Ae?A? " xfId="1701" xr:uid="{00000000-0005-0000-0000-00009F070000}"/>
    <cellStyle name="AeE?98Ae?A? " xfId="1702" xr:uid="{00000000-0005-0000-0000-0000A0070000}"/>
    <cellStyle name="AeE?AoAUAy캿C? " xfId="1703" xr:uid="{00000000-0005-0000-0000-0000A1070000}"/>
    <cellStyle name="AeE?C?Ao_AoAUAy캿C? " xfId="1704" xr:uid="{00000000-0005-0000-0000-0000A2070000}"/>
    <cellStyle name="AeE?CASH FLOW " xfId="1705" xr:uid="{00000000-0005-0000-0000-0000A3070000}"/>
    <cellStyle name="AeE­_≫c¾÷ºI ´ⓒ°e(¾i) " xfId="1706" xr:uid="{00000000-0005-0000-0000-0000A4070000}"/>
    <cellStyle name="AFE" xfId="1707" xr:uid="{00000000-0005-0000-0000-0000A5070000}"/>
    <cellStyle name="Afjusted" xfId="1708" xr:uid="{00000000-0005-0000-0000-0000A6070000}"/>
    <cellStyle name="align center" xfId="1709" xr:uid="{00000000-0005-0000-0000-0000A7070000}"/>
    <cellStyle name="align left" xfId="1710" xr:uid="{00000000-0005-0000-0000-0000A8070000}"/>
    <cellStyle name="align right" xfId="1711" xr:uid="{00000000-0005-0000-0000-0000A9070000}"/>
    <cellStyle name="args.style" xfId="1712" xr:uid="{00000000-0005-0000-0000-0000AA070000}"/>
    <cellStyle name="Assumption" xfId="1713" xr:uid="{00000000-0005-0000-0000-0000AB070000}"/>
    <cellStyle name="AÞ¸¶ [0]_±a¾E (2)2) (¼o)???????L낺" xfId="1714" xr:uid="{00000000-0005-0000-0000-0000AC070000}"/>
    <cellStyle name="AÞ¸¶_≫c¾÷ºI ´ⓒ°e(¾i) " xfId="1715" xr:uid="{00000000-0005-0000-0000-0000AD070000}"/>
    <cellStyle name="Avertissement" xfId="1716" xr:uid="{00000000-0005-0000-0000-0000AE070000}"/>
    <cellStyle name="B.A.R. Eingabefelder" xfId="1717" xr:uid="{00000000-0005-0000-0000-0000AF070000}"/>
    <cellStyle name="BACKGROUND" xfId="1718" xr:uid="{00000000-0005-0000-0000-0000B0070000}"/>
    <cellStyle name="BACKGROUND 10" xfId="1719" xr:uid="{00000000-0005-0000-0000-0000B1070000}"/>
    <cellStyle name="BACKGROUND 2" xfId="1720" xr:uid="{00000000-0005-0000-0000-0000B2070000}"/>
    <cellStyle name="BACKGROUND 3" xfId="1721" xr:uid="{00000000-0005-0000-0000-0000B3070000}"/>
    <cellStyle name="BACKGROUND 4" xfId="1722" xr:uid="{00000000-0005-0000-0000-0000B4070000}"/>
    <cellStyle name="BACKGROUND 5" xfId="1723" xr:uid="{00000000-0005-0000-0000-0000B5070000}"/>
    <cellStyle name="BACKGROUND 6" xfId="1724" xr:uid="{00000000-0005-0000-0000-0000B6070000}"/>
    <cellStyle name="BACKGROUND 7" xfId="1725" xr:uid="{00000000-0005-0000-0000-0000B7070000}"/>
    <cellStyle name="BACKGROUND 8" xfId="1726" xr:uid="{00000000-0005-0000-0000-0000B8070000}"/>
    <cellStyle name="BACKGROUND 9" xfId="1727" xr:uid="{00000000-0005-0000-0000-0000B9070000}"/>
    <cellStyle name="Bad" xfId="33" xr:uid="{00000000-0005-0000-0000-0000BA070000}"/>
    <cellStyle name="Bad 10" xfId="1728" xr:uid="{00000000-0005-0000-0000-0000BB070000}"/>
    <cellStyle name="Bad 11" xfId="1729" xr:uid="{00000000-0005-0000-0000-0000BC070000}"/>
    <cellStyle name="Bad 2" xfId="1730" xr:uid="{00000000-0005-0000-0000-0000BD070000}"/>
    <cellStyle name="Bad 2 10" xfId="1731" xr:uid="{00000000-0005-0000-0000-0000BE070000}"/>
    <cellStyle name="Bad 2 2" xfId="1732" xr:uid="{00000000-0005-0000-0000-0000BF070000}"/>
    <cellStyle name="Bad 2 3" xfId="1733" xr:uid="{00000000-0005-0000-0000-0000C0070000}"/>
    <cellStyle name="Bad 2 4" xfId="1734" xr:uid="{00000000-0005-0000-0000-0000C1070000}"/>
    <cellStyle name="Bad 2 5" xfId="1735" xr:uid="{00000000-0005-0000-0000-0000C2070000}"/>
    <cellStyle name="Bad 2 6" xfId="1736" xr:uid="{00000000-0005-0000-0000-0000C3070000}"/>
    <cellStyle name="Bad 2 7" xfId="1737" xr:uid="{00000000-0005-0000-0000-0000C4070000}"/>
    <cellStyle name="Bad 2 8" xfId="1738" xr:uid="{00000000-0005-0000-0000-0000C5070000}"/>
    <cellStyle name="Bad 2 9" xfId="1739" xr:uid="{00000000-0005-0000-0000-0000C6070000}"/>
    <cellStyle name="Bad 3" xfId="1740" xr:uid="{00000000-0005-0000-0000-0000C7070000}"/>
    <cellStyle name="Bad 4" xfId="1741" xr:uid="{00000000-0005-0000-0000-0000C8070000}"/>
    <cellStyle name="Bad 5" xfId="1742" xr:uid="{00000000-0005-0000-0000-0000C9070000}"/>
    <cellStyle name="Bad 6" xfId="1743" xr:uid="{00000000-0005-0000-0000-0000CA070000}"/>
    <cellStyle name="Bad 7" xfId="1744" xr:uid="{00000000-0005-0000-0000-0000CB070000}"/>
    <cellStyle name="Bad 7 2" xfId="1745" xr:uid="{00000000-0005-0000-0000-0000CC070000}"/>
    <cellStyle name="Bad 8" xfId="1746" xr:uid="{00000000-0005-0000-0000-0000CD070000}"/>
    <cellStyle name="Bad 8 2" xfId="1747" xr:uid="{00000000-0005-0000-0000-0000CE070000}"/>
    <cellStyle name="Bad 9" xfId="1748" xr:uid="{00000000-0005-0000-0000-0000CF070000}"/>
    <cellStyle name="Bad 9 2" xfId="1749" xr:uid="{00000000-0005-0000-0000-0000D0070000}"/>
    <cellStyle name="Band 2" xfId="1750" xr:uid="{00000000-0005-0000-0000-0000D1070000}"/>
    <cellStyle name="blank" xfId="1751" xr:uid="{00000000-0005-0000-0000-0000D2070000}"/>
    <cellStyle name="Blue heading" xfId="1752" xr:uid="{00000000-0005-0000-0000-0000D3070000}"/>
    <cellStyle name="Blue heading 2" xfId="1753" xr:uid="{00000000-0005-0000-0000-0000D4070000}"/>
    <cellStyle name="Blue heading 3" xfId="1754" xr:uid="{00000000-0005-0000-0000-0000D5070000}"/>
    <cellStyle name="bluenodec" xfId="1755" xr:uid="{00000000-0005-0000-0000-0000D6070000}"/>
    <cellStyle name="bluepercent" xfId="1756" xr:uid="{00000000-0005-0000-0000-0000D7070000}"/>
    <cellStyle name="Body_$Dollars" xfId="1757" xr:uid="{00000000-0005-0000-0000-0000D8070000}"/>
    <cellStyle name="Bold/Border" xfId="1758" xr:uid="{00000000-0005-0000-0000-0000D9070000}"/>
    <cellStyle name="Border" xfId="1759" xr:uid="{00000000-0005-0000-0000-0000DA070000}"/>
    <cellStyle name="Border 2" xfId="1760" xr:uid="{00000000-0005-0000-0000-0000DB070000}"/>
    <cellStyle name="Border 3" xfId="1761" xr:uid="{00000000-0005-0000-0000-0000DC070000}"/>
    <cellStyle name="Bottom Border Line" xfId="1762" xr:uid="{00000000-0005-0000-0000-0000DD070000}"/>
    <cellStyle name="Bottom Border Line 2" xfId="1763" xr:uid="{00000000-0005-0000-0000-0000DE070000}"/>
    <cellStyle name="Bottom Edge" xfId="1764" xr:uid="{00000000-0005-0000-0000-0000DF070000}"/>
    <cellStyle name="Brand Default" xfId="1765" xr:uid="{00000000-0005-0000-0000-0000E0070000}"/>
    <cellStyle name="Bullet" xfId="1766" xr:uid="{00000000-0005-0000-0000-0000E1070000}"/>
    <cellStyle name="c_Clean" xfId="1767" xr:uid="{00000000-0005-0000-0000-0000E2070000}"/>
    <cellStyle name="c_Clean_ADAM - LBO 071004 v3" xfId="1768" xr:uid="{00000000-0005-0000-0000-0000E3070000}"/>
    <cellStyle name="Calc Currency (0)" xfId="34" xr:uid="{00000000-0005-0000-0000-0000E4070000}"/>
    <cellStyle name="Calc Currency (2)" xfId="1769" xr:uid="{00000000-0005-0000-0000-0000E5070000}"/>
    <cellStyle name="Calc Percent (0)" xfId="1770" xr:uid="{00000000-0005-0000-0000-0000E6070000}"/>
    <cellStyle name="Calc Percent (1)" xfId="1771" xr:uid="{00000000-0005-0000-0000-0000E7070000}"/>
    <cellStyle name="Calc Percent (2)" xfId="1772" xr:uid="{00000000-0005-0000-0000-0000E8070000}"/>
    <cellStyle name="Calc Units (0)" xfId="1773" xr:uid="{00000000-0005-0000-0000-0000E9070000}"/>
    <cellStyle name="Calc Units (1)" xfId="1774" xr:uid="{00000000-0005-0000-0000-0000EA070000}"/>
    <cellStyle name="Calc Units (2)" xfId="1775" xr:uid="{00000000-0005-0000-0000-0000EB070000}"/>
    <cellStyle name="Calcul" xfId="1776" xr:uid="{00000000-0005-0000-0000-0000EC070000}"/>
    <cellStyle name="Calculation" xfId="35" xr:uid="{00000000-0005-0000-0000-0000ED070000}"/>
    <cellStyle name="Calculation 10" xfId="1777" xr:uid="{00000000-0005-0000-0000-0000EE070000}"/>
    <cellStyle name="Calculation 11" xfId="1778" xr:uid="{00000000-0005-0000-0000-0000EF070000}"/>
    <cellStyle name="Calculation 2" xfId="1779" xr:uid="{00000000-0005-0000-0000-0000F0070000}"/>
    <cellStyle name="Calculation 2 10" xfId="1780" xr:uid="{00000000-0005-0000-0000-0000F1070000}"/>
    <cellStyle name="Calculation 2 2" xfId="1781" xr:uid="{00000000-0005-0000-0000-0000F2070000}"/>
    <cellStyle name="Calculation 2 3" xfId="1782" xr:uid="{00000000-0005-0000-0000-0000F3070000}"/>
    <cellStyle name="Calculation 2 4" xfId="1783" xr:uid="{00000000-0005-0000-0000-0000F4070000}"/>
    <cellStyle name="Calculation 2 5" xfId="1784" xr:uid="{00000000-0005-0000-0000-0000F5070000}"/>
    <cellStyle name="Calculation 2 6" xfId="1785" xr:uid="{00000000-0005-0000-0000-0000F6070000}"/>
    <cellStyle name="Calculation 2 7" xfId="1786" xr:uid="{00000000-0005-0000-0000-0000F7070000}"/>
    <cellStyle name="Calculation 2 8" xfId="1787" xr:uid="{00000000-0005-0000-0000-0000F8070000}"/>
    <cellStyle name="Calculation 2 9" xfId="1788" xr:uid="{00000000-0005-0000-0000-0000F9070000}"/>
    <cellStyle name="Calculation 3" xfId="1789" xr:uid="{00000000-0005-0000-0000-0000FA070000}"/>
    <cellStyle name="Calculation 4" xfId="1790" xr:uid="{00000000-0005-0000-0000-0000FB070000}"/>
    <cellStyle name="Calculation 5" xfId="1791" xr:uid="{00000000-0005-0000-0000-0000FC070000}"/>
    <cellStyle name="Calculation 6" xfId="1792" xr:uid="{00000000-0005-0000-0000-0000FD070000}"/>
    <cellStyle name="Calculation 7" xfId="1793" xr:uid="{00000000-0005-0000-0000-0000FE070000}"/>
    <cellStyle name="Calculation 7 2" xfId="1794" xr:uid="{00000000-0005-0000-0000-0000FF070000}"/>
    <cellStyle name="Calculation 8" xfId="1795" xr:uid="{00000000-0005-0000-0000-000000080000}"/>
    <cellStyle name="Calculation 8 2" xfId="1796" xr:uid="{00000000-0005-0000-0000-000001080000}"/>
    <cellStyle name="Calculation 9" xfId="1797" xr:uid="{00000000-0005-0000-0000-000002080000}"/>
    <cellStyle name="Calculation 9 2" xfId="1798" xr:uid="{00000000-0005-0000-0000-000003080000}"/>
    <cellStyle name="Cash Flow Statement" xfId="1799" xr:uid="{00000000-0005-0000-0000-000004080000}"/>
    <cellStyle name="category" xfId="36" xr:uid="{00000000-0005-0000-0000-000005080000}"/>
    <cellStyle name="CATV Total" xfId="1800" xr:uid="{00000000-0005-0000-0000-000006080000}"/>
    <cellStyle name="CATV Total 2" xfId="1801" xr:uid="{00000000-0005-0000-0000-000007080000}"/>
    <cellStyle name="CATV Total 3" xfId="1802" xr:uid="{00000000-0005-0000-0000-000008080000}"/>
    <cellStyle name="Cellule liée" xfId="1803" xr:uid="{00000000-0005-0000-0000-000009080000}"/>
    <cellStyle name="Center aligned" xfId="1804" xr:uid="{00000000-0005-0000-0000-00000A080000}"/>
    <cellStyle name="Cents" xfId="1805" xr:uid="{00000000-0005-0000-0000-00000B080000}"/>
    <cellStyle name="charte" xfId="1806" xr:uid="{00000000-0005-0000-0000-00000C080000}"/>
    <cellStyle name="Check Cell" xfId="37" xr:uid="{00000000-0005-0000-0000-00000D080000}"/>
    <cellStyle name="Check Cell 10" xfId="1807" xr:uid="{00000000-0005-0000-0000-00000E080000}"/>
    <cellStyle name="Check Cell 11" xfId="1808" xr:uid="{00000000-0005-0000-0000-00000F080000}"/>
    <cellStyle name="Check Cell 2" xfId="1809" xr:uid="{00000000-0005-0000-0000-000010080000}"/>
    <cellStyle name="Check Cell 2 10" xfId="1810" xr:uid="{00000000-0005-0000-0000-000011080000}"/>
    <cellStyle name="Check Cell 2 2" xfId="1811" xr:uid="{00000000-0005-0000-0000-000012080000}"/>
    <cellStyle name="Check Cell 2 3" xfId="1812" xr:uid="{00000000-0005-0000-0000-000013080000}"/>
    <cellStyle name="Check Cell 2 4" xfId="1813" xr:uid="{00000000-0005-0000-0000-000014080000}"/>
    <cellStyle name="Check Cell 2 5" xfId="1814" xr:uid="{00000000-0005-0000-0000-000015080000}"/>
    <cellStyle name="Check Cell 2 6" xfId="1815" xr:uid="{00000000-0005-0000-0000-000016080000}"/>
    <cellStyle name="Check Cell 2 7" xfId="1816" xr:uid="{00000000-0005-0000-0000-000017080000}"/>
    <cellStyle name="Check Cell 2 8" xfId="1817" xr:uid="{00000000-0005-0000-0000-000018080000}"/>
    <cellStyle name="Check Cell 2 9" xfId="1818" xr:uid="{00000000-0005-0000-0000-000019080000}"/>
    <cellStyle name="Check Cell 3" xfId="1819" xr:uid="{00000000-0005-0000-0000-00001A080000}"/>
    <cellStyle name="Check Cell 4" xfId="1820" xr:uid="{00000000-0005-0000-0000-00001B080000}"/>
    <cellStyle name="Check Cell 5" xfId="1821" xr:uid="{00000000-0005-0000-0000-00001C080000}"/>
    <cellStyle name="Check Cell 6" xfId="1822" xr:uid="{00000000-0005-0000-0000-00001D080000}"/>
    <cellStyle name="Check Cell 7" xfId="1823" xr:uid="{00000000-0005-0000-0000-00001E080000}"/>
    <cellStyle name="Check Cell 7 2" xfId="1824" xr:uid="{00000000-0005-0000-0000-00001F080000}"/>
    <cellStyle name="Check Cell 8" xfId="1825" xr:uid="{00000000-0005-0000-0000-000020080000}"/>
    <cellStyle name="Check Cell 8 2" xfId="1826" xr:uid="{00000000-0005-0000-0000-000021080000}"/>
    <cellStyle name="Check Cell 9" xfId="1827" xr:uid="{00000000-0005-0000-0000-000022080000}"/>
    <cellStyle name="Check Cell 9 2" xfId="1828" xr:uid="{00000000-0005-0000-0000-000023080000}"/>
    <cellStyle name="CIAIAU，μAc" xfId="1829" xr:uid="{00000000-0005-0000-0000-000024080000}"/>
    <cellStyle name="CODE" xfId="1830" xr:uid="{00000000-0005-0000-0000-000025080000}"/>
    <cellStyle name="CODE 10" xfId="1831" xr:uid="{00000000-0005-0000-0000-000026080000}"/>
    <cellStyle name="CODE 2" xfId="1832" xr:uid="{00000000-0005-0000-0000-000027080000}"/>
    <cellStyle name="CODE 3" xfId="1833" xr:uid="{00000000-0005-0000-0000-000028080000}"/>
    <cellStyle name="CODE 4" xfId="1834" xr:uid="{00000000-0005-0000-0000-000029080000}"/>
    <cellStyle name="CODE 5" xfId="1835" xr:uid="{00000000-0005-0000-0000-00002A080000}"/>
    <cellStyle name="CODE 6" xfId="1836" xr:uid="{00000000-0005-0000-0000-00002B080000}"/>
    <cellStyle name="CODE 7" xfId="1837" xr:uid="{00000000-0005-0000-0000-00002C080000}"/>
    <cellStyle name="CODE 8" xfId="1838" xr:uid="{00000000-0005-0000-0000-00002D080000}"/>
    <cellStyle name="CODE 9" xfId="1839" xr:uid="{00000000-0005-0000-0000-00002E080000}"/>
    <cellStyle name="COLHEADER" xfId="1840" xr:uid="{00000000-0005-0000-0000-00002F080000}"/>
    <cellStyle name="COLHEADER 10" xfId="1841" xr:uid="{00000000-0005-0000-0000-000030080000}"/>
    <cellStyle name="COLHEADER 2" xfId="1842" xr:uid="{00000000-0005-0000-0000-000031080000}"/>
    <cellStyle name="COLHEADER 3" xfId="1843" xr:uid="{00000000-0005-0000-0000-000032080000}"/>
    <cellStyle name="COLHEADER 4" xfId="1844" xr:uid="{00000000-0005-0000-0000-000033080000}"/>
    <cellStyle name="COLHEADER 5" xfId="1845" xr:uid="{00000000-0005-0000-0000-000034080000}"/>
    <cellStyle name="COLHEADER 6" xfId="1846" xr:uid="{00000000-0005-0000-0000-000035080000}"/>
    <cellStyle name="COLHEADER 7" xfId="1847" xr:uid="{00000000-0005-0000-0000-000036080000}"/>
    <cellStyle name="COLHEADER 8" xfId="1848" xr:uid="{00000000-0005-0000-0000-000037080000}"/>
    <cellStyle name="COLHEADER 9" xfId="1849" xr:uid="{00000000-0005-0000-0000-000038080000}"/>
    <cellStyle name="ColumnHeader" xfId="1850" xr:uid="{00000000-0005-0000-0000-000039080000}"/>
    <cellStyle name="Comma (0)" xfId="1851" xr:uid="{00000000-0005-0000-0000-00003A080000}"/>
    <cellStyle name="Comma (1)" xfId="1852" xr:uid="{00000000-0005-0000-0000-00003B080000}"/>
    <cellStyle name="Comma [0]" xfId="1853" xr:uid="{00000000-0005-0000-0000-00003C080000}"/>
    <cellStyle name="Comma [0] 2" xfId="1854" xr:uid="{00000000-0005-0000-0000-00003D080000}"/>
    <cellStyle name="Comma [0]_Rent Roll " xfId="38" xr:uid="{00000000-0005-0000-0000-00003E080000}"/>
    <cellStyle name="Comma [0]m" xfId="1855" xr:uid="{00000000-0005-0000-0000-00003F080000}"/>
    <cellStyle name="Comma [00]" xfId="1856" xr:uid="{00000000-0005-0000-0000-000040080000}"/>
    <cellStyle name="Comma [1]" xfId="1857" xr:uid="{00000000-0005-0000-0000-000041080000}"/>
    <cellStyle name="Comma [2]" xfId="1858" xr:uid="{00000000-0005-0000-0000-000042080000}"/>
    <cellStyle name="Comma 0" xfId="1859" xr:uid="{00000000-0005-0000-0000-000043080000}"/>
    <cellStyle name="Comma 0*" xfId="1860" xr:uid="{00000000-0005-0000-0000-000044080000}"/>
    <cellStyle name="Comma 0_2002 SP Sector Returns1" xfId="1861" xr:uid="{00000000-0005-0000-0000-000045080000}"/>
    <cellStyle name="Comma 10" xfId="1862" xr:uid="{00000000-0005-0000-0000-000046080000}"/>
    <cellStyle name="Comma 10 2" xfId="1863" xr:uid="{00000000-0005-0000-0000-000047080000}"/>
    <cellStyle name="Comma 10 3" xfId="1864" xr:uid="{00000000-0005-0000-0000-000048080000}"/>
    <cellStyle name="Comma 11" xfId="1865" xr:uid="{00000000-0005-0000-0000-000049080000}"/>
    <cellStyle name="Comma 11 2" xfId="1866" xr:uid="{00000000-0005-0000-0000-00004A080000}"/>
    <cellStyle name="Comma 11 3" xfId="1867" xr:uid="{00000000-0005-0000-0000-00004B080000}"/>
    <cellStyle name="Comma 12" xfId="1868" xr:uid="{00000000-0005-0000-0000-00004C080000}"/>
    <cellStyle name="Comma 12 2" xfId="1869" xr:uid="{00000000-0005-0000-0000-00004D080000}"/>
    <cellStyle name="Comma 12 3" xfId="1870" xr:uid="{00000000-0005-0000-0000-00004E080000}"/>
    <cellStyle name="Comma 13" xfId="1871" xr:uid="{00000000-0005-0000-0000-00004F080000}"/>
    <cellStyle name="Comma 13 2" xfId="1872" xr:uid="{00000000-0005-0000-0000-000050080000}"/>
    <cellStyle name="Comma 13 3" xfId="1873" xr:uid="{00000000-0005-0000-0000-000051080000}"/>
    <cellStyle name="Comma 14" xfId="1874" xr:uid="{00000000-0005-0000-0000-000052080000}"/>
    <cellStyle name="Comma 14 2" xfId="1875" xr:uid="{00000000-0005-0000-0000-000053080000}"/>
    <cellStyle name="Comma 14 2 2" xfId="1876" xr:uid="{00000000-0005-0000-0000-000054080000}"/>
    <cellStyle name="Comma 15" xfId="1877" xr:uid="{00000000-0005-0000-0000-000055080000}"/>
    <cellStyle name="Comma 15 2" xfId="1878" xr:uid="{00000000-0005-0000-0000-000056080000}"/>
    <cellStyle name="Comma 15 3" xfId="1879" xr:uid="{00000000-0005-0000-0000-000057080000}"/>
    <cellStyle name="Comma 15 4" xfId="1880" xr:uid="{00000000-0005-0000-0000-000058080000}"/>
    <cellStyle name="Comma 16" xfId="1881" xr:uid="{00000000-0005-0000-0000-000059080000}"/>
    <cellStyle name="Comma 16 2" xfId="1882" xr:uid="{00000000-0005-0000-0000-00005A080000}"/>
    <cellStyle name="Comma 17" xfId="1883" xr:uid="{00000000-0005-0000-0000-00005B080000}"/>
    <cellStyle name="Comma 18" xfId="1884" xr:uid="{00000000-0005-0000-0000-00005C080000}"/>
    <cellStyle name="Comma 2" xfId="1885" xr:uid="{00000000-0005-0000-0000-00005D080000}"/>
    <cellStyle name="Comma 2 2" xfId="1886" xr:uid="{00000000-0005-0000-0000-00005E080000}"/>
    <cellStyle name="Comma 2 3" xfId="1887" xr:uid="{00000000-0005-0000-0000-00005F080000}"/>
    <cellStyle name="Comma 2*" xfId="1888" xr:uid="{00000000-0005-0000-0000-000060080000}"/>
    <cellStyle name="Comma 2_2002 SP Sector Returns1" xfId="1889" xr:uid="{00000000-0005-0000-0000-000061080000}"/>
    <cellStyle name="Comma 3" xfId="1890" xr:uid="{00000000-0005-0000-0000-000062080000}"/>
    <cellStyle name="Comma 3 2" xfId="1891" xr:uid="{00000000-0005-0000-0000-000063080000}"/>
    <cellStyle name="Comma 3*" xfId="1892" xr:uid="{00000000-0005-0000-0000-000064080000}"/>
    <cellStyle name="Comma 4" xfId="1893" xr:uid="{00000000-0005-0000-0000-000065080000}"/>
    <cellStyle name="Comma 4 2" xfId="1894" xr:uid="{00000000-0005-0000-0000-000066080000}"/>
    <cellStyle name="Comma 5" xfId="1895" xr:uid="{00000000-0005-0000-0000-000067080000}"/>
    <cellStyle name="Comma 5 2" xfId="1896" xr:uid="{00000000-0005-0000-0000-000068080000}"/>
    <cellStyle name="Comma 5 3" xfId="1897" xr:uid="{00000000-0005-0000-0000-000069080000}"/>
    <cellStyle name="Comma 6" xfId="1898" xr:uid="{00000000-0005-0000-0000-00006A080000}"/>
    <cellStyle name="Comma 7" xfId="1899" xr:uid="{00000000-0005-0000-0000-00006B080000}"/>
    <cellStyle name="Comma 7 2" xfId="1900" xr:uid="{00000000-0005-0000-0000-00006C080000}"/>
    <cellStyle name="Comma 7 3" xfId="1901" xr:uid="{00000000-0005-0000-0000-00006D080000}"/>
    <cellStyle name="Comma 8" xfId="1902" xr:uid="{00000000-0005-0000-0000-00006E080000}"/>
    <cellStyle name="Comma 8 2" xfId="1903" xr:uid="{00000000-0005-0000-0000-00006F080000}"/>
    <cellStyle name="Comma 8 3" xfId="1904" xr:uid="{00000000-0005-0000-0000-000070080000}"/>
    <cellStyle name="Comma 9" xfId="1905" xr:uid="{00000000-0005-0000-0000-000071080000}"/>
    <cellStyle name="Comma Cents" xfId="1906" xr:uid="{00000000-0005-0000-0000-000072080000}"/>
    <cellStyle name="comma zerodec" xfId="1907" xr:uid="{00000000-0005-0000-0000-000073080000}"/>
    <cellStyle name="Comma*" xfId="1908" xr:uid="{00000000-0005-0000-0000-000074080000}"/>
    <cellStyle name="Comma, 1 dec" xfId="1909" xr:uid="{00000000-0005-0000-0000-000075080000}"/>
    <cellStyle name="Comma, 1dec" xfId="1910" xr:uid="{00000000-0005-0000-0000-000076080000}"/>
    <cellStyle name="Comma_!!!GO" xfId="1911" xr:uid="{00000000-0005-0000-0000-000077080000}"/>
    <cellStyle name="Comma0" xfId="1912" xr:uid="{00000000-0005-0000-0000-000078080000}"/>
    <cellStyle name="Commentaire" xfId="1913" xr:uid="{00000000-0005-0000-0000-000079080000}"/>
    <cellStyle name="CompanyName" xfId="1914" xr:uid="{00000000-0005-0000-0000-00007A080000}"/>
    <cellStyle name="Copied" xfId="1915" xr:uid="{00000000-0005-0000-0000-00007B080000}"/>
    <cellStyle name="COST1" xfId="1916" xr:uid="{00000000-0005-0000-0000-00007C080000}"/>
    <cellStyle name="Cover Date" xfId="1917" xr:uid="{00000000-0005-0000-0000-00007D080000}"/>
    <cellStyle name="Cover Subtitle" xfId="1918" xr:uid="{00000000-0005-0000-0000-00007E080000}"/>
    <cellStyle name="Cover Title" xfId="1919" xr:uid="{00000000-0005-0000-0000-00007F080000}"/>
    <cellStyle name="Currency $" xfId="1920" xr:uid="{00000000-0005-0000-0000-000080080000}"/>
    <cellStyle name="Currency (3)" xfId="1921" xr:uid="{00000000-0005-0000-0000-000081080000}"/>
    <cellStyle name="Currency [0]" xfId="1922" xr:uid="{00000000-0005-0000-0000-000082080000}"/>
    <cellStyle name="Currency [00]" xfId="1923" xr:uid="{00000000-0005-0000-0000-000083080000}"/>
    <cellStyle name="Currency [1]" xfId="1924" xr:uid="{00000000-0005-0000-0000-000084080000}"/>
    <cellStyle name="Currency [2]" xfId="1925" xr:uid="{00000000-0005-0000-0000-000085080000}"/>
    <cellStyle name="Currency [2] 2" xfId="1926" xr:uid="{00000000-0005-0000-0000-000086080000}"/>
    <cellStyle name="Currency [2] 3" xfId="1927" xr:uid="{00000000-0005-0000-0000-000087080000}"/>
    <cellStyle name="Currency 0" xfId="1928" xr:uid="{00000000-0005-0000-0000-000088080000}"/>
    <cellStyle name="Currency 2" xfId="1929" xr:uid="{00000000-0005-0000-0000-000089080000}"/>
    <cellStyle name="Currency 2*" xfId="1930" xr:uid="{00000000-0005-0000-0000-00008A080000}"/>
    <cellStyle name="Currency 2_2002 SP Sector Returns1" xfId="1931" xr:uid="{00000000-0005-0000-0000-00008B080000}"/>
    <cellStyle name="Currency 3" xfId="1932" xr:uid="{00000000-0005-0000-0000-00008C080000}"/>
    <cellStyle name="Currency 3*" xfId="1933" xr:uid="{00000000-0005-0000-0000-00008D080000}"/>
    <cellStyle name="Currency 4" xfId="1934" xr:uid="{00000000-0005-0000-0000-00008E080000}"/>
    <cellStyle name="Currency 5" xfId="1935" xr:uid="{00000000-0005-0000-0000-00008F080000}"/>
    <cellStyle name="Currency 5 2" xfId="1936" xr:uid="{00000000-0005-0000-0000-000090080000}"/>
    <cellStyle name="Currency 6" xfId="1937" xr:uid="{00000000-0005-0000-0000-000091080000}"/>
    <cellStyle name="Currency 7" xfId="1938" xr:uid="{00000000-0005-0000-0000-000092080000}"/>
    <cellStyle name="Currency-$" xfId="1939" xr:uid="{00000000-0005-0000-0000-000093080000}"/>
    <cellStyle name="Currency*" xfId="1940" xr:uid="{00000000-0005-0000-0000-000094080000}"/>
    <cellStyle name="Currency_!!!GO" xfId="1941" xr:uid="{00000000-0005-0000-0000-000095080000}"/>
    <cellStyle name="Currency-£" xfId="1942" xr:uid="{00000000-0005-0000-0000-000096080000}"/>
    <cellStyle name="Currency0" xfId="1943" xr:uid="{00000000-0005-0000-0000-000097080000}"/>
    <cellStyle name="Currency1" xfId="1944" xr:uid="{00000000-0005-0000-0000-000098080000}"/>
    <cellStyle name="Currency2" xfId="1945" xr:uid="{00000000-0005-0000-0000-000099080000}"/>
    <cellStyle name="Currency-F" xfId="1946" xr:uid="{00000000-0005-0000-0000-00009A080000}"/>
    <cellStyle name="darren" xfId="1947" xr:uid="{00000000-0005-0000-0000-00009B080000}"/>
    <cellStyle name="Dash" xfId="1948" xr:uid="{00000000-0005-0000-0000-00009C080000}"/>
    <cellStyle name="dash$" xfId="1949" xr:uid="{00000000-0005-0000-0000-00009D080000}"/>
    <cellStyle name="Date" xfId="1950" xr:uid="{00000000-0005-0000-0000-00009E080000}"/>
    <cellStyle name="Date [mmm-d-yyyy]" xfId="1951" xr:uid="{00000000-0005-0000-0000-00009F080000}"/>
    <cellStyle name="Date [mmm-yy]" xfId="1952" xr:uid="{00000000-0005-0000-0000-0000A0080000}"/>
    <cellStyle name="Date [mmm-yyyy]" xfId="1953" xr:uid="{00000000-0005-0000-0000-0000A1080000}"/>
    <cellStyle name="Date Aligned" xfId="1954" xr:uid="{00000000-0005-0000-0000-0000A2080000}"/>
    <cellStyle name="Date Aligned*" xfId="1955" xr:uid="{00000000-0005-0000-0000-0000A3080000}"/>
    <cellStyle name="Date Aligned_2002 SP Sector Returns1" xfId="1956" xr:uid="{00000000-0005-0000-0000-0000A4080000}"/>
    <cellStyle name="Date Long" xfId="1957" xr:uid="{00000000-0005-0000-0000-0000A5080000}"/>
    <cellStyle name="Date Short" xfId="1958" xr:uid="{00000000-0005-0000-0000-0000A6080000}"/>
    <cellStyle name="Date_BS_DBupdate" xfId="1959" xr:uid="{00000000-0005-0000-0000-0000A7080000}"/>
    <cellStyle name="Datum" xfId="1960" xr:uid="{00000000-0005-0000-0000-0000A8080000}"/>
    <cellStyle name="Decimal1" xfId="1961" xr:uid="{00000000-0005-0000-0000-0000A9080000}"/>
    <cellStyle name="Decimal2" xfId="1962" xr:uid="{00000000-0005-0000-0000-0000AA080000}"/>
    <cellStyle name="default" xfId="1963" xr:uid="{00000000-0005-0000-0000-0000AB080000}"/>
    <cellStyle name="Deviant" xfId="1964" xr:uid="{00000000-0005-0000-0000-0000AC080000}"/>
    <cellStyle name="Deviant 2" xfId="1965" xr:uid="{00000000-0005-0000-0000-0000AD080000}"/>
    <cellStyle name="Deviant 3" xfId="1966" xr:uid="{00000000-0005-0000-0000-0000AE080000}"/>
    <cellStyle name="Dex Doub Line" xfId="1967" xr:uid="{00000000-0005-0000-0000-0000AF080000}"/>
    <cellStyle name="Dex Doub Line 2" xfId="1968" xr:uid="{00000000-0005-0000-0000-0000B0080000}"/>
    <cellStyle name="Dex Doub Line 3" xfId="1969" xr:uid="{00000000-0005-0000-0000-0000B1080000}"/>
    <cellStyle name="Dezimal (1)" xfId="1970" xr:uid="{00000000-0005-0000-0000-0000B2080000}"/>
    <cellStyle name="Dezimal [0]_Kost 0102 nach GL" xfId="1971" xr:uid="{00000000-0005-0000-0000-0000B3080000}"/>
    <cellStyle name="Dezimal(0)" xfId="1972" xr:uid="{00000000-0005-0000-0000-0000B4080000}"/>
    <cellStyle name="Dezimal(1)" xfId="1973" xr:uid="{00000000-0005-0000-0000-0000B5080000}"/>
    <cellStyle name="Dezimal_!!!GO" xfId="1974" xr:uid="{00000000-0005-0000-0000-0000B6080000}"/>
    <cellStyle name="Dollar" xfId="1975" xr:uid="{00000000-0005-0000-0000-0000B7080000}"/>
    <cellStyle name="Dollar (zero dec)" xfId="1976" xr:uid="{00000000-0005-0000-0000-0000B8080000}"/>
    <cellStyle name="Dotted Line" xfId="1977" xr:uid="{00000000-0005-0000-0000-0000B9080000}"/>
    <cellStyle name="E-Dezimal(0)" xfId="1978" xr:uid="{00000000-0005-0000-0000-0000BA080000}"/>
    <cellStyle name="Emilie" xfId="1979" xr:uid="{00000000-0005-0000-0000-0000BB080000}"/>
    <cellStyle name="Enter Currency (0)" xfId="1980" xr:uid="{00000000-0005-0000-0000-0000BC080000}"/>
    <cellStyle name="Enter Currency (2)" xfId="1981" xr:uid="{00000000-0005-0000-0000-0000BD080000}"/>
    <cellStyle name="Enter Units (0)" xfId="1982" xr:uid="{00000000-0005-0000-0000-0000BE080000}"/>
    <cellStyle name="Enter Units (1)" xfId="1983" xr:uid="{00000000-0005-0000-0000-0000BF080000}"/>
    <cellStyle name="Enter Units (2)" xfId="1984" xr:uid="{00000000-0005-0000-0000-0000C0080000}"/>
    <cellStyle name="Entered" xfId="1985" xr:uid="{00000000-0005-0000-0000-0000C1080000}"/>
    <cellStyle name="Entrée" xfId="1986" xr:uid="{00000000-0005-0000-0000-0000C2080000}"/>
    <cellStyle name="entry" xfId="39" xr:uid="{00000000-0005-0000-0000-0000C3080000}"/>
    <cellStyle name="Euro" xfId="1987" xr:uid="{00000000-0005-0000-0000-0000C4080000}"/>
    <cellStyle name="Euro 10" xfId="1988" xr:uid="{00000000-0005-0000-0000-0000C5080000}"/>
    <cellStyle name="Euro 2" xfId="1989" xr:uid="{00000000-0005-0000-0000-0000C6080000}"/>
    <cellStyle name="Euro 3" xfId="1990" xr:uid="{00000000-0005-0000-0000-0000C7080000}"/>
    <cellStyle name="Euro 4" xfId="1991" xr:uid="{00000000-0005-0000-0000-0000C8080000}"/>
    <cellStyle name="Euro 5" xfId="1992" xr:uid="{00000000-0005-0000-0000-0000C9080000}"/>
    <cellStyle name="Euro 6" xfId="1993" xr:uid="{00000000-0005-0000-0000-0000CA080000}"/>
    <cellStyle name="Euro 7" xfId="1994" xr:uid="{00000000-0005-0000-0000-0000CB080000}"/>
    <cellStyle name="Euro 8" xfId="1995" xr:uid="{00000000-0005-0000-0000-0000CC080000}"/>
    <cellStyle name="Euro 9" xfId="1996" xr:uid="{00000000-0005-0000-0000-0000CD080000}"/>
    <cellStyle name="Explanatory Text" xfId="40" xr:uid="{00000000-0005-0000-0000-0000CE080000}"/>
    <cellStyle name="Explanatory Text 10" xfId="1997" xr:uid="{00000000-0005-0000-0000-0000CF080000}"/>
    <cellStyle name="Explanatory Text 11" xfId="1998" xr:uid="{00000000-0005-0000-0000-0000D0080000}"/>
    <cellStyle name="Explanatory Text 2" xfId="1999" xr:uid="{00000000-0005-0000-0000-0000D1080000}"/>
    <cellStyle name="Explanatory Text 2 10" xfId="2000" xr:uid="{00000000-0005-0000-0000-0000D2080000}"/>
    <cellStyle name="Explanatory Text 2 2" xfId="2001" xr:uid="{00000000-0005-0000-0000-0000D3080000}"/>
    <cellStyle name="Explanatory Text 2 3" xfId="2002" xr:uid="{00000000-0005-0000-0000-0000D4080000}"/>
    <cellStyle name="Explanatory Text 2 4" xfId="2003" xr:uid="{00000000-0005-0000-0000-0000D5080000}"/>
    <cellStyle name="Explanatory Text 2 5" xfId="2004" xr:uid="{00000000-0005-0000-0000-0000D6080000}"/>
    <cellStyle name="Explanatory Text 2 6" xfId="2005" xr:uid="{00000000-0005-0000-0000-0000D7080000}"/>
    <cellStyle name="Explanatory Text 2 7" xfId="2006" xr:uid="{00000000-0005-0000-0000-0000D8080000}"/>
    <cellStyle name="Explanatory Text 2 8" xfId="2007" xr:uid="{00000000-0005-0000-0000-0000D9080000}"/>
    <cellStyle name="Explanatory Text 2 9" xfId="2008" xr:uid="{00000000-0005-0000-0000-0000DA080000}"/>
    <cellStyle name="Explanatory Text 3" xfId="2009" xr:uid="{00000000-0005-0000-0000-0000DB080000}"/>
    <cellStyle name="Explanatory Text 4" xfId="2010" xr:uid="{00000000-0005-0000-0000-0000DC080000}"/>
    <cellStyle name="Explanatory Text 5" xfId="2011" xr:uid="{00000000-0005-0000-0000-0000DD080000}"/>
    <cellStyle name="Explanatory Text 6" xfId="2012" xr:uid="{00000000-0005-0000-0000-0000DE080000}"/>
    <cellStyle name="Explanatory Text 7" xfId="2013" xr:uid="{00000000-0005-0000-0000-0000DF080000}"/>
    <cellStyle name="Explanatory Text 7 2" xfId="2014" xr:uid="{00000000-0005-0000-0000-0000E0080000}"/>
    <cellStyle name="Explanatory Text 8" xfId="2015" xr:uid="{00000000-0005-0000-0000-0000E1080000}"/>
    <cellStyle name="Explanatory Text 8 2" xfId="2016" xr:uid="{00000000-0005-0000-0000-0000E2080000}"/>
    <cellStyle name="Explanatory Text 9" xfId="2017" xr:uid="{00000000-0005-0000-0000-0000E3080000}"/>
    <cellStyle name="Explanatory Text 9 2" xfId="2018" xr:uid="{00000000-0005-0000-0000-0000E4080000}"/>
    <cellStyle name="F2" xfId="2019" xr:uid="{00000000-0005-0000-0000-0000E5080000}"/>
    <cellStyle name="F3" xfId="2020" xr:uid="{00000000-0005-0000-0000-0000E6080000}"/>
    <cellStyle name="F4" xfId="2021" xr:uid="{00000000-0005-0000-0000-0000E7080000}"/>
    <cellStyle name="F5" xfId="2022" xr:uid="{00000000-0005-0000-0000-0000E8080000}"/>
    <cellStyle name="F6" xfId="2023" xr:uid="{00000000-0005-0000-0000-0000E9080000}"/>
    <cellStyle name="F7" xfId="2024" xr:uid="{00000000-0005-0000-0000-0000EA080000}"/>
    <cellStyle name="F8" xfId="2025" xr:uid="{00000000-0005-0000-0000-0000EB080000}"/>
    <cellStyle name="Factor" xfId="2026" xr:uid="{00000000-0005-0000-0000-0000EC080000}"/>
    <cellStyle name="Factor 2" xfId="2027" xr:uid="{00000000-0005-0000-0000-0000ED080000}"/>
    <cellStyle name="Factor 3" xfId="2028" xr:uid="{00000000-0005-0000-0000-0000EE080000}"/>
    <cellStyle name="fix" xfId="2029" xr:uid="{00000000-0005-0000-0000-0000EF080000}"/>
    <cellStyle name="Fixed" xfId="2030" xr:uid="{00000000-0005-0000-0000-0000F0080000}"/>
    <cellStyle name="Followed Hyperlink" xfId="2031" xr:uid="{00000000-0005-0000-0000-0000F1080000}"/>
    <cellStyle name="Footer SBILogo1" xfId="2032" xr:uid="{00000000-0005-0000-0000-0000F2080000}"/>
    <cellStyle name="Footer SBILogo2" xfId="2033" xr:uid="{00000000-0005-0000-0000-0000F3080000}"/>
    <cellStyle name="Footnote" xfId="2034" xr:uid="{00000000-0005-0000-0000-0000F4080000}"/>
    <cellStyle name="Footnote Reference" xfId="2035" xr:uid="{00000000-0005-0000-0000-0000F5080000}"/>
    <cellStyle name="Footnote_338 Tax Worksheet" xfId="2036" xr:uid="{00000000-0005-0000-0000-0000F6080000}"/>
    <cellStyle name="Format Procent (0%)" xfId="2037" xr:uid="{00000000-0005-0000-0000-0000F7080000}"/>
    <cellStyle name="Format Tal (# ##0)" xfId="2038" xr:uid="{00000000-0005-0000-0000-0000F8080000}"/>
    <cellStyle name="Format Tal (# ##0,00)" xfId="2039" xr:uid="{00000000-0005-0000-0000-0000F9080000}"/>
    <cellStyle name="FRxAmtStyle" xfId="2040" xr:uid="{00000000-0005-0000-0000-0000FA080000}"/>
    <cellStyle name="general" xfId="2041" xr:uid="{00000000-0005-0000-0000-0000FB080000}"/>
    <cellStyle name="Good" xfId="41" xr:uid="{00000000-0005-0000-0000-0000FC080000}"/>
    <cellStyle name="Good 10" xfId="2042" xr:uid="{00000000-0005-0000-0000-0000FD080000}"/>
    <cellStyle name="Good 11" xfId="2043" xr:uid="{00000000-0005-0000-0000-0000FE080000}"/>
    <cellStyle name="Good 12" xfId="2044" xr:uid="{00000000-0005-0000-0000-0000FF080000}"/>
    <cellStyle name="Good 2" xfId="2045" xr:uid="{00000000-0005-0000-0000-000000090000}"/>
    <cellStyle name="Good 2 10" xfId="2046" xr:uid="{00000000-0005-0000-0000-000001090000}"/>
    <cellStyle name="Good 2 2" xfId="2047" xr:uid="{00000000-0005-0000-0000-000002090000}"/>
    <cellStyle name="Good 2 3" xfId="2048" xr:uid="{00000000-0005-0000-0000-000003090000}"/>
    <cellStyle name="Good 2 4" xfId="2049" xr:uid="{00000000-0005-0000-0000-000004090000}"/>
    <cellStyle name="Good 2 5" xfId="2050" xr:uid="{00000000-0005-0000-0000-000005090000}"/>
    <cellStyle name="Good 2 6" xfId="2051" xr:uid="{00000000-0005-0000-0000-000006090000}"/>
    <cellStyle name="Good 2 7" xfId="2052" xr:uid="{00000000-0005-0000-0000-000007090000}"/>
    <cellStyle name="Good 2 8" xfId="2053" xr:uid="{00000000-0005-0000-0000-000008090000}"/>
    <cellStyle name="Good 2 9" xfId="2054" xr:uid="{00000000-0005-0000-0000-000009090000}"/>
    <cellStyle name="Good 3" xfId="2055" xr:uid="{00000000-0005-0000-0000-00000A090000}"/>
    <cellStyle name="Good 4" xfId="2056" xr:uid="{00000000-0005-0000-0000-00000B090000}"/>
    <cellStyle name="Good 5" xfId="2057" xr:uid="{00000000-0005-0000-0000-00000C090000}"/>
    <cellStyle name="Good 6" xfId="2058" xr:uid="{00000000-0005-0000-0000-00000D090000}"/>
    <cellStyle name="Good 7" xfId="2059" xr:uid="{00000000-0005-0000-0000-00000E090000}"/>
    <cellStyle name="Good 7 2" xfId="2060" xr:uid="{00000000-0005-0000-0000-00000F090000}"/>
    <cellStyle name="Good 8" xfId="2061" xr:uid="{00000000-0005-0000-0000-000010090000}"/>
    <cellStyle name="Good 8 2" xfId="2062" xr:uid="{00000000-0005-0000-0000-000011090000}"/>
    <cellStyle name="Good 9" xfId="2063" xr:uid="{00000000-0005-0000-0000-000012090000}"/>
    <cellStyle name="Good 9 2" xfId="2064" xr:uid="{00000000-0005-0000-0000-000013090000}"/>
    <cellStyle name="Grey" xfId="42" xr:uid="{00000000-0005-0000-0000-000014090000}"/>
    <cellStyle name="h_Headline" xfId="2065" xr:uid="{00000000-0005-0000-0000-000015090000}"/>
    <cellStyle name="h_Headline_ADAM - LBO 071004 v3" xfId="2066" xr:uid="{00000000-0005-0000-0000-000016090000}"/>
    <cellStyle name="hard no." xfId="2067" xr:uid="{00000000-0005-0000-0000-000017090000}"/>
    <cellStyle name="hard no. 2" xfId="2068" xr:uid="{00000000-0005-0000-0000-000018090000}"/>
    <cellStyle name="hard no. 3" xfId="2069" xr:uid="{00000000-0005-0000-0000-000019090000}"/>
    <cellStyle name="Hard Number Input" xfId="2070" xr:uid="{00000000-0005-0000-0000-00001A090000}"/>
    <cellStyle name="Hard Percent" xfId="2071" xr:uid="{00000000-0005-0000-0000-00001B090000}"/>
    <cellStyle name="HEADER" xfId="43" xr:uid="{00000000-0005-0000-0000-00001C090000}"/>
    <cellStyle name="Header 10" xfId="2072" xr:uid="{00000000-0005-0000-0000-00001D090000}"/>
    <cellStyle name="Header 2" xfId="2073" xr:uid="{00000000-0005-0000-0000-00001E090000}"/>
    <cellStyle name="Header 3" xfId="2074" xr:uid="{00000000-0005-0000-0000-00001F090000}"/>
    <cellStyle name="Header 4" xfId="2075" xr:uid="{00000000-0005-0000-0000-000020090000}"/>
    <cellStyle name="Header 5" xfId="2076" xr:uid="{00000000-0005-0000-0000-000021090000}"/>
    <cellStyle name="Header 6" xfId="2077" xr:uid="{00000000-0005-0000-0000-000022090000}"/>
    <cellStyle name="Header 7" xfId="2078" xr:uid="{00000000-0005-0000-0000-000023090000}"/>
    <cellStyle name="Header 8" xfId="2079" xr:uid="{00000000-0005-0000-0000-000024090000}"/>
    <cellStyle name="Header 9" xfId="2080" xr:uid="{00000000-0005-0000-0000-000025090000}"/>
    <cellStyle name="Header Draft Stamp" xfId="2081" xr:uid="{00000000-0005-0000-0000-000026090000}"/>
    <cellStyle name="Header_comps" xfId="2082" xr:uid="{00000000-0005-0000-0000-000027090000}"/>
    <cellStyle name="Header1" xfId="44" xr:uid="{00000000-0005-0000-0000-000028090000}"/>
    <cellStyle name="Header1 2" xfId="2083" xr:uid="{00000000-0005-0000-0000-000029090000}"/>
    <cellStyle name="Header2" xfId="45" xr:uid="{00000000-0005-0000-0000-00002A090000}"/>
    <cellStyle name="Header2 2" xfId="2084" xr:uid="{00000000-0005-0000-0000-00002B090000}"/>
    <cellStyle name="Heading" xfId="2085" xr:uid="{00000000-0005-0000-0000-00002C090000}"/>
    <cellStyle name="Heading [Helv]" xfId="2086" xr:uid="{00000000-0005-0000-0000-00002D090000}"/>
    <cellStyle name="Heading [Helv] 2" xfId="2087" xr:uid="{00000000-0005-0000-0000-00002E090000}"/>
    <cellStyle name="Heading [Palat]" xfId="2088" xr:uid="{00000000-0005-0000-0000-00002F090000}"/>
    <cellStyle name="Heading [Palat] 2" xfId="2089" xr:uid="{00000000-0005-0000-0000-000030090000}"/>
    <cellStyle name="Heading 1" xfId="46" xr:uid="{00000000-0005-0000-0000-000031090000}"/>
    <cellStyle name="Heading 1 10" xfId="2090" xr:uid="{00000000-0005-0000-0000-000032090000}"/>
    <cellStyle name="Heading 1 11" xfId="2091" xr:uid="{00000000-0005-0000-0000-000033090000}"/>
    <cellStyle name="Heading 1 2" xfId="2092" xr:uid="{00000000-0005-0000-0000-000034090000}"/>
    <cellStyle name="Heading 1 2 10" xfId="2093" xr:uid="{00000000-0005-0000-0000-000035090000}"/>
    <cellStyle name="Heading 1 2 2" xfId="2094" xr:uid="{00000000-0005-0000-0000-000036090000}"/>
    <cellStyle name="Heading 1 2 3" xfId="2095" xr:uid="{00000000-0005-0000-0000-000037090000}"/>
    <cellStyle name="Heading 1 2 4" xfId="2096" xr:uid="{00000000-0005-0000-0000-000038090000}"/>
    <cellStyle name="Heading 1 2 5" xfId="2097" xr:uid="{00000000-0005-0000-0000-000039090000}"/>
    <cellStyle name="Heading 1 2 6" xfId="2098" xr:uid="{00000000-0005-0000-0000-00003A090000}"/>
    <cellStyle name="Heading 1 2 7" xfId="2099" xr:uid="{00000000-0005-0000-0000-00003B090000}"/>
    <cellStyle name="Heading 1 2 8" xfId="2100" xr:uid="{00000000-0005-0000-0000-00003C090000}"/>
    <cellStyle name="Heading 1 2 9" xfId="2101" xr:uid="{00000000-0005-0000-0000-00003D090000}"/>
    <cellStyle name="Heading 1 3" xfId="2102" xr:uid="{00000000-0005-0000-0000-00003E090000}"/>
    <cellStyle name="Heading 1 4" xfId="2103" xr:uid="{00000000-0005-0000-0000-00003F090000}"/>
    <cellStyle name="Heading 1 5" xfId="2104" xr:uid="{00000000-0005-0000-0000-000040090000}"/>
    <cellStyle name="Heading 1 6" xfId="2105" xr:uid="{00000000-0005-0000-0000-000041090000}"/>
    <cellStyle name="Heading 1 7" xfId="2106" xr:uid="{00000000-0005-0000-0000-000042090000}"/>
    <cellStyle name="Heading 1 7 2" xfId="2107" xr:uid="{00000000-0005-0000-0000-000043090000}"/>
    <cellStyle name="Heading 1 8" xfId="2108" xr:uid="{00000000-0005-0000-0000-000044090000}"/>
    <cellStyle name="Heading 1 8 2" xfId="2109" xr:uid="{00000000-0005-0000-0000-000045090000}"/>
    <cellStyle name="Heading 1 9" xfId="2110" xr:uid="{00000000-0005-0000-0000-000046090000}"/>
    <cellStyle name="Heading 1 9 2" xfId="2111" xr:uid="{00000000-0005-0000-0000-000047090000}"/>
    <cellStyle name="Heading 1 Above" xfId="2112" xr:uid="{00000000-0005-0000-0000-000048090000}"/>
    <cellStyle name="Heading 1+" xfId="2113" xr:uid="{00000000-0005-0000-0000-000049090000}"/>
    <cellStyle name="Heading 2" xfId="47" xr:uid="{00000000-0005-0000-0000-00004A090000}"/>
    <cellStyle name="Heading 2 10" xfId="2114" xr:uid="{00000000-0005-0000-0000-00004B090000}"/>
    <cellStyle name="Heading 2 11" xfId="2115" xr:uid="{00000000-0005-0000-0000-00004C090000}"/>
    <cellStyle name="Heading 2 2" xfId="2116" xr:uid="{00000000-0005-0000-0000-00004D090000}"/>
    <cellStyle name="Heading 2 2 10" xfId="2117" xr:uid="{00000000-0005-0000-0000-00004E090000}"/>
    <cellStyle name="Heading 2 2 2" xfId="2118" xr:uid="{00000000-0005-0000-0000-00004F090000}"/>
    <cellStyle name="Heading 2 2 3" xfId="2119" xr:uid="{00000000-0005-0000-0000-000050090000}"/>
    <cellStyle name="Heading 2 2 4" xfId="2120" xr:uid="{00000000-0005-0000-0000-000051090000}"/>
    <cellStyle name="Heading 2 2 5" xfId="2121" xr:uid="{00000000-0005-0000-0000-000052090000}"/>
    <cellStyle name="Heading 2 2 6" xfId="2122" xr:uid="{00000000-0005-0000-0000-000053090000}"/>
    <cellStyle name="Heading 2 2 7" xfId="2123" xr:uid="{00000000-0005-0000-0000-000054090000}"/>
    <cellStyle name="Heading 2 2 8" xfId="2124" xr:uid="{00000000-0005-0000-0000-000055090000}"/>
    <cellStyle name="Heading 2 2 9" xfId="2125" xr:uid="{00000000-0005-0000-0000-000056090000}"/>
    <cellStyle name="Heading 2 3" xfId="2126" xr:uid="{00000000-0005-0000-0000-000057090000}"/>
    <cellStyle name="Heading 2 4" xfId="2127" xr:uid="{00000000-0005-0000-0000-000058090000}"/>
    <cellStyle name="Heading 2 5" xfId="2128" xr:uid="{00000000-0005-0000-0000-000059090000}"/>
    <cellStyle name="Heading 2 6" xfId="2129" xr:uid="{00000000-0005-0000-0000-00005A090000}"/>
    <cellStyle name="Heading 2 7" xfId="2130" xr:uid="{00000000-0005-0000-0000-00005B090000}"/>
    <cellStyle name="Heading 2 7 2" xfId="2131" xr:uid="{00000000-0005-0000-0000-00005C090000}"/>
    <cellStyle name="Heading 2 8" xfId="2132" xr:uid="{00000000-0005-0000-0000-00005D090000}"/>
    <cellStyle name="Heading 2 8 2" xfId="2133" xr:uid="{00000000-0005-0000-0000-00005E090000}"/>
    <cellStyle name="Heading 2 9" xfId="2134" xr:uid="{00000000-0005-0000-0000-00005F090000}"/>
    <cellStyle name="Heading 2 9 2" xfId="2135" xr:uid="{00000000-0005-0000-0000-000060090000}"/>
    <cellStyle name="Heading 2 Below" xfId="2136" xr:uid="{00000000-0005-0000-0000-000061090000}"/>
    <cellStyle name="Heading 2+" xfId="2137" xr:uid="{00000000-0005-0000-0000-000062090000}"/>
    <cellStyle name="Heading 3" xfId="48" xr:uid="{00000000-0005-0000-0000-000063090000}"/>
    <cellStyle name="Heading 3 10" xfId="2138" xr:uid="{00000000-0005-0000-0000-000064090000}"/>
    <cellStyle name="Heading 3 11" xfId="2139" xr:uid="{00000000-0005-0000-0000-000065090000}"/>
    <cellStyle name="Heading 3 2" xfId="2140" xr:uid="{00000000-0005-0000-0000-000066090000}"/>
    <cellStyle name="Heading 3 2 10" xfId="2141" xr:uid="{00000000-0005-0000-0000-000067090000}"/>
    <cellStyle name="Heading 3 2 2" xfId="2142" xr:uid="{00000000-0005-0000-0000-000068090000}"/>
    <cellStyle name="Heading 3 2 3" xfId="2143" xr:uid="{00000000-0005-0000-0000-000069090000}"/>
    <cellStyle name="Heading 3 2 4" xfId="2144" xr:uid="{00000000-0005-0000-0000-00006A090000}"/>
    <cellStyle name="Heading 3 2 5" xfId="2145" xr:uid="{00000000-0005-0000-0000-00006B090000}"/>
    <cellStyle name="Heading 3 2 6" xfId="2146" xr:uid="{00000000-0005-0000-0000-00006C090000}"/>
    <cellStyle name="Heading 3 2 7" xfId="2147" xr:uid="{00000000-0005-0000-0000-00006D090000}"/>
    <cellStyle name="Heading 3 2 8" xfId="2148" xr:uid="{00000000-0005-0000-0000-00006E090000}"/>
    <cellStyle name="Heading 3 2 9" xfId="2149" xr:uid="{00000000-0005-0000-0000-00006F090000}"/>
    <cellStyle name="Heading 3 3" xfId="2150" xr:uid="{00000000-0005-0000-0000-000070090000}"/>
    <cellStyle name="Heading 3 4" xfId="2151" xr:uid="{00000000-0005-0000-0000-000071090000}"/>
    <cellStyle name="Heading 3 5" xfId="2152" xr:uid="{00000000-0005-0000-0000-000072090000}"/>
    <cellStyle name="Heading 3 6" xfId="2153" xr:uid="{00000000-0005-0000-0000-000073090000}"/>
    <cellStyle name="Heading 3 7" xfId="2154" xr:uid="{00000000-0005-0000-0000-000074090000}"/>
    <cellStyle name="Heading 3 7 2" xfId="2155" xr:uid="{00000000-0005-0000-0000-000075090000}"/>
    <cellStyle name="Heading 3 8" xfId="2156" xr:uid="{00000000-0005-0000-0000-000076090000}"/>
    <cellStyle name="Heading 3 8 2" xfId="2157" xr:uid="{00000000-0005-0000-0000-000077090000}"/>
    <cellStyle name="Heading 3 9" xfId="2158" xr:uid="{00000000-0005-0000-0000-000078090000}"/>
    <cellStyle name="Heading 3 9 2" xfId="2159" xr:uid="{00000000-0005-0000-0000-000079090000}"/>
    <cellStyle name="Heading 3+" xfId="2160" xr:uid="{00000000-0005-0000-0000-00007A090000}"/>
    <cellStyle name="Heading 4" xfId="49" xr:uid="{00000000-0005-0000-0000-00007B090000}"/>
    <cellStyle name="Heading 4 10" xfId="2161" xr:uid="{00000000-0005-0000-0000-00007C090000}"/>
    <cellStyle name="Heading 4 11" xfId="2162" xr:uid="{00000000-0005-0000-0000-00007D090000}"/>
    <cellStyle name="Heading 4 2" xfId="2163" xr:uid="{00000000-0005-0000-0000-00007E090000}"/>
    <cellStyle name="Heading 4 2 10" xfId="2164" xr:uid="{00000000-0005-0000-0000-00007F090000}"/>
    <cellStyle name="Heading 4 2 2" xfId="2165" xr:uid="{00000000-0005-0000-0000-000080090000}"/>
    <cellStyle name="Heading 4 2 3" xfId="2166" xr:uid="{00000000-0005-0000-0000-000081090000}"/>
    <cellStyle name="Heading 4 2 4" xfId="2167" xr:uid="{00000000-0005-0000-0000-000082090000}"/>
    <cellStyle name="Heading 4 2 5" xfId="2168" xr:uid="{00000000-0005-0000-0000-000083090000}"/>
    <cellStyle name="Heading 4 2 6" xfId="2169" xr:uid="{00000000-0005-0000-0000-000084090000}"/>
    <cellStyle name="Heading 4 2 7" xfId="2170" xr:uid="{00000000-0005-0000-0000-000085090000}"/>
    <cellStyle name="Heading 4 2 8" xfId="2171" xr:uid="{00000000-0005-0000-0000-000086090000}"/>
    <cellStyle name="Heading 4 2 9" xfId="2172" xr:uid="{00000000-0005-0000-0000-000087090000}"/>
    <cellStyle name="Heading 4 3" xfId="2173" xr:uid="{00000000-0005-0000-0000-000088090000}"/>
    <cellStyle name="Heading 4 4" xfId="2174" xr:uid="{00000000-0005-0000-0000-000089090000}"/>
    <cellStyle name="Heading 4 5" xfId="2175" xr:uid="{00000000-0005-0000-0000-00008A090000}"/>
    <cellStyle name="Heading 4 6" xfId="2176" xr:uid="{00000000-0005-0000-0000-00008B090000}"/>
    <cellStyle name="Heading 4 7" xfId="2177" xr:uid="{00000000-0005-0000-0000-00008C090000}"/>
    <cellStyle name="Heading 4 7 2" xfId="2178" xr:uid="{00000000-0005-0000-0000-00008D090000}"/>
    <cellStyle name="Heading 4 8" xfId="2179" xr:uid="{00000000-0005-0000-0000-00008E090000}"/>
    <cellStyle name="Heading 4 8 2" xfId="2180" xr:uid="{00000000-0005-0000-0000-00008F090000}"/>
    <cellStyle name="Heading 4 9" xfId="2181" xr:uid="{00000000-0005-0000-0000-000090090000}"/>
    <cellStyle name="Heading 4 9 2" xfId="2182" xr:uid="{00000000-0005-0000-0000-000091090000}"/>
    <cellStyle name="Heading1" xfId="2183" xr:uid="{00000000-0005-0000-0000-000092090000}"/>
    <cellStyle name="Heading2" xfId="2184" xr:uid="{00000000-0005-0000-0000-000093090000}"/>
    <cellStyle name="HEADINGS" xfId="2185" xr:uid="{00000000-0005-0000-0000-000094090000}"/>
    <cellStyle name="HEADINGSTOP" xfId="2186" xr:uid="{00000000-0005-0000-0000-000095090000}"/>
    <cellStyle name="Helv" xfId="2187" xr:uid="{00000000-0005-0000-0000-000096090000}"/>
    <cellStyle name="HFMICP" xfId="2188" xr:uid="{00000000-0005-0000-0000-000097090000}"/>
    <cellStyle name="HFMVAL" xfId="2189" xr:uid="{00000000-0005-0000-0000-000098090000}"/>
    <cellStyle name="Hyperlink" xfId="2190" xr:uid="{00000000-0005-0000-0000-000099090000}"/>
    <cellStyle name="i_Input" xfId="2191" xr:uid="{00000000-0005-0000-0000-00009A090000}"/>
    <cellStyle name="i_Input_ADAM - LBO 071004 v3" xfId="2192" xr:uid="{00000000-0005-0000-0000-00009B090000}"/>
    <cellStyle name="IDLEditWorkbookLocalCurrency" xfId="2193" xr:uid="{00000000-0005-0000-0000-00009C090000}"/>
    <cellStyle name="IMR" xfId="2194" xr:uid="{00000000-0005-0000-0000-00009D090000}"/>
    <cellStyle name="InLink" xfId="2195" xr:uid="{00000000-0005-0000-0000-00009E090000}"/>
    <cellStyle name="Input" xfId="50" xr:uid="{00000000-0005-0000-0000-00009F090000}"/>
    <cellStyle name="INPUT-" xfId="2196" xr:uid="{00000000-0005-0000-0000-0000A0090000}"/>
    <cellStyle name="Input [yellow]" xfId="51" xr:uid="{00000000-0005-0000-0000-0000A1090000}"/>
    <cellStyle name="Input [yellow] 2" xfId="2197" xr:uid="{00000000-0005-0000-0000-0000A2090000}"/>
    <cellStyle name="Input [yellow] 3" xfId="2198" xr:uid="{00000000-0005-0000-0000-0000A3090000}"/>
    <cellStyle name="Input 10" xfId="2199" xr:uid="{00000000-0005-0000-0000-0000A4090000}"/>
    <cellStyle name="Input 11" xfId="2200" xr:uid="{00000000-0005-0000-0000-0000A5090000}"/>
    <cellStyle name="Input 2" xfId="2201" xr:uid="{00000000-0005-0000-0000-0000A6090000}"/>
    <cellStyle name="Input 2 10" xfId="2202" xr:uid="{00000000-0005-0000-0000-0000A7090000}"/>
    <cellStyle name="Input 2 2" xfId="2203" xr:uid="{00000000-0005-0000-0000-0000A8090000}"/>
    <cellStyle name="Input 2 3" xfId="2204" xr:uid="{00000000-0005-0000-0000-0000A9090000}"/>
    <cellStyle name="Input 2 4" xfId="2205" xr:uid="{00000000-0005-0000-0000-0000AA090000}"/>
    <cellStyle name="Input 2 5" xfId="2206" xr:uid="{00000000-0005-0000-0000-0000AB090000}"/>
    <cellStyle name="Input 2 6" xfId="2207" xr:uid="{00000000-0005-0000-0000-0000AC090000}"/>
    <cellStyle name="Input 2 7" xfId="2208" xr:uid="{00000000-0005-0000-0000-0000AD090000}"/>
    <cellStyle name="Input 2 8" xfId="2209" xr:uid="{00000000-0005-0000-0000-0000AE090000}"/>
    <cellStyle name="Input 2 9" xfId="2210" xr:uid="{00000000-0005-0000-0000-0000AF090000}"/>
    <cellStyle name="Input 3" xfId="2211" xr:uid="{00000000-0005-0000-0000-0000B0090000}"/>
    <cellStyle name="Input 4" xfId="2212" xr:uid="{00000000-0005-0000-0000-0000B1090000}"/>
    <cellStyle name="Input 5" xfId="2213" xr:uid="{00000000-0005-0000-0000-0000B2090000}"/>
    <cellStyle name="Input 6" xfId="2214" xr:uid="{00000000-0005-0000-0000-0000B3090000}"/>
    <cellStyle name="Input 7" xfId="2215" xr:uid="{00000000-0005-0000-0000-0000B4090000}"/>
    <cellStyle name="Input 7 2" xfId="2216" xr:uid="{00000000-0005-0000-0000-0000B5090000}"/>
    <cellStyle name="Input 8" xfId="2217" xr:uid="{00000000-0005-0000-0000-0000B6090000}"/>
    <cellStyle name="Input 8 2" xfId="2218" xr:uid="{00000000-0005-0000-0000-0000B7090000}"/>
    <cellStyle name="Input 9" xfId="2219" xr:uid="{00000000-0005-0000-0000-0000B8090000}"/>
    <cellStyle name="Input 9 2" xfId="2220" xr:uid="{00000000-0005-0000-0000-0000B9090000}"/>
    <cellStyle name="Input Cells" xfId="2221" xr:uid="{00000000-0005-0000-0000-0000BA090000}"/>
    <cellStyle name="input percent" xfId="2222" xr:uid="{00000000-0005-0000-0000-0000BB090000}"/>
    <cellStyle name="input_06_SB model_040206_to CM_040330_2" xfId="2223" xr:uid="{00000000-0005-0000-0000-0000BC090000}"/>
    <cellStyle name="INPUT-_Updated IS template" xfId="2224" xr:uid="{00000000-0005-0000-0000-0000BD090000}"/>
    <cellStyle name="INPUT+" xfId="2225" xr:uid="{00000000-0005-0000-0000-0000BE090000}"/>
    <cellStyle name="Input0" xfId="2226" xr:uid="{00000000-0005-0000-0000-0000BF090000}"/>
    <cellStyle name="INPUTACQ" xfId="2227" xr:uid="{00000000-0005-0000-0000-0000C0090000}"/>
    <cellStyle name="INPUTACQ-" xfId="2228" xr:uid="{00000000-0005-0000-0000-0000C1090000}"/>
    <cellStyle name="INPUTACQ+" xfId="2229" xr:uid="{00000000-0005-0000-0000-0000C2090000}"/>
    <cellStyle name="InputCurrency" xfId="2230" xr:uid="{00000000-0005-0000-0000-0000C3090000}"/>
    <cellStyle name="InputCurrency2" xfId="2231" xr:uid="{00000000-0005-0000-0000-0000C4090000}"/>
    <cellStyle name="INPUTICP" xfId="2232" xr:uid="{00000000-0005-0000-0000-0000C5090000}"/>
    <cellStyle name="INPUTICP-" xfId="2233" xr:uid="{00000000-0005-0000-0000-0000C6090000}"/>
    <cellStyle name="INPUTICP+" xfId="2234" xr:uid="{00000000-0005-0000-0000-0000C7090000}"/>
    <cellStyle name="INPUTLINK" xfId="2235" xr:uid="{00000000-0005-0000-0000-0000C8090000}"/>
    <cellStyle name="InputMultiple1" xfId="2236" xr:uid="{00000000-0005-0000-0000-0000C9090000}"/>
    <cellStyle name="InputNormal" xfId="2237" xr:uid="{00000000-0005-0000-0000-0000CA090000}"/>
    <cellStyle name="InputPercent1" xfId="2238" xr:uid="{00000000-0005-0000-0000-0000CB090000}"/>
    <cellStyle name="INPUTTOTAL0" xfId="2239" xr:uid="{00000000-0005-0000-0000-0000CC090000}"/>
    <cellStyle name="INPUTTOTAL1" xfId="2240" xr:uid="{00000000-0005-0000-0000-0000CD090000}"/>
    <cellStyle name="INPUTTOTAL2" xfId="2241" xr:uid="{00000000-0005-0000-0000-0000CE090000}"/>
    <cellStyle name="INPUTTOTAL3" xfId="2242" xr:uid="{00000000-0005-0000-0000-0000CF090000}"/>
    <cellStyle name="INPUTTOTAL4" xfId="2243" xr:uid="{00000000-0005-0000-0000-0000D0090000}"/>
    <cellStyle name="Insatisfaisant" xfId="2244" xr:uid="{00000000-0005-0000-0000-0000D1090000}"/>
    <cellStyle name="Integer" xfId="2245" xr:uid="{00000000-0005-0000-0000-0000D2090000}"/>
    <cellStyle name="j_Input_2" xfId="2246" xr:uid="{00000000-0005-0000-0000-0000D3090000}"/>
    <cellStyle name="j_Input_2_ADAM - LBO 071004 v3" xfId="2247" xr:uid="{00000000-0005-0000-0000-0000D4090000}"/>
    <cellStyle name="jituyo" xfId="2248" xr:uid="{00000000-0005-0000-0000-0000D5090000}"/>
    <cellStyle name="Joe" xfId="2249" xr:uid="{00000000-0005-0000-0000-0000D6090000}"/>
    <cellStyle name="joy" xfId="2250" xr:uid="{00000000-0005-0000-0000-0000D7090000}"/>
    <cellStyle name="ka" xfId="52" xr:uid="{00000000-0005-0000-0000-0000D8090000}"/>
    <cellStyle name="Kopf" xfId="2251" xr:uid="{00000000-0005-0000-0000-0000D9090000}"/>
    <cellStyle name="Kopf 2" xfId="2252" xr:uid="{00000000-0005-0000-0000-0000DA090000}"/>
    <cellStyle name="Kopf 3" xfId="2253" xr:uid="{00000000-0005-0000-0000-0000DB090000}"/>
    <cellStyle name="KPMG Heading 1" xfId="2254" xr:uid="{00000000-0005-0000-0000-0000DC090000}"/>
    <cellStyle name="KPMG Heading 2" xfId="2255" xr:uid="{00000000-0005-0000-0000-0000DD090000}"/>
    <cellStyle name="KPMG Heading 3" xfId="2256" xr:uid="{00000000-0005-0000-0000-0000DE090000}"/>
    <cellStyle name="KPMG Heading 4" xfId="2257" xr:uid="{00000000-0005-0000-0000-0000DF090000}"/>
    <cellStyle name="KPMG Normal" xfId="2258" xr:uid="{00000000-0005-0000-0000-0000E0090000}"/>
    <cellStyle name="KPMG Normal Text" xfId="2259" xr:uid="{00000000-0005-0000-0000-0000E1090000}"/>
    <cellStyle name="KWE標準" xfId="2260" xr:uid="{00000000-0005-0000-0000-0000E2090000}"/>
    <cellStyle name="Left aligned" xfId="2261" xr:uid="{00000000-0005-0000-0000-0000E3090000}"/>
    <cellStyle name="Level0" xfId="2262" xr:uid="{00000000-0005-0000-0000-0000E4090000}"/>
    <cellStyle name="Level1" xfId="2263" xr:uid="{00000000-0005-0000-0000-0000E5090000}"/>
    <cellStyle name="Level1 10" xfId="2264" xr:uid="{00000000-0005-0000-0000-0000E6090000}"/>
    <cellStyle name="Level1 2" xfId="2265" xr:uid="{00000000-0005-0000-0000-0000E7090000}"/>
    <cellStyle name="Level1 3" xfId="2266" xr:uid="{00000000-0005-0000-0000-0000E8090000}"/>
    <cellStyle name="Level1 4" xfId="2267" xr:uid="{00000000-0005-0000-0000-0000E9090000}"/>
    <cellStyle name="Level1 5" xfId="2268" xr:uid="{00000000-0005-0000-0000-0000EA090000}"/>
    <cellStyle name="Level1 6" xfId="2269" xr:uid="{00000000-0005-0000-0000-0000EB090000}"/>
    <cellStyle name="Level1 7" xfId="2270" xr:uid="{00000000-0005-0000-0000-0000EC090000}"/>
    <cellStyle name="Level1 8" xfId="2271" xr:uid="{00000000-0005-0000-0000-0000ED090000}"/>
    <cellStyle name="Level1 9" xfId="2272" xr:uid="{00000000-0005-0000-0000-0000EE090000}"/>
    <cellStyle name="Level2" xfId="2273" xr:uid="{00000000-0005-0000-0000-0000EF090000}"/>
    <cellStyle name="Level2 10" xfId="2274" xr:uid="{00000000-0005-0000-0000-0000F0090000}"/>
    <cellStyle name="Level2 2" xfId="2275" xr:uid="{00000000-0005-0000-0000-0000F1090000}"/>
    <cellStyle name="Level2 3" xfId="2276" xr:uid="{00000000-0005-0000-0000-0000F2090000}"/>
    <cellStyle name="Level2 4" xfId="2277" xr:uid="{00000000-0005-0000-0000-0000F3090000}"/>
    <cellStyle name="Level2 5" xfId="2278" xr:uid="{00000000-0005-0000-0000-0000F4090000}"/>
    <cellStyle name="Level2 6" xfId="2279" xr:uid="{00000000-0005-0000-0000-0000F5090000}"/>
    <cellStyle name="Level2 7" xfId="2280" xr:uid="{00000000-0005-0000-0000-0000F6090000}"/>
    <cellStyle name="Level2 8" xfId="2281" xr:uid="{00000000-0005-0000-0000-0000F7090000}"/>
    <cellStyle name="Level2 9" xfId="2282" xr:uid="{00000000-0005-0000-0000-0000F8090000}"/>
    <cellStyle name="Level3" xfId="2283" xr:uid="{00000000-0005-0000-0000-0000F9090000}"/>
    <cellStyle name="Level3 10" xfId="2284" xr:uid="{00000000-0005-0000-0000-0000FA090000}"/>
    <cellStyle name="Level3 2" xfId="2285" xr:uid="{00000000-0005-0000-0000-0000FB090000}"/>
    <cellStyle name="Level3 3" xfId="2286" xr:uid="{00000000-0005-0000-0000-0000FC090000}"/>
    <cellStyle name="Level3 4" xfId="2287" xr:uid="{00000000-0005-0000-0000-0000FD090000}"/>
    <cellStyle name="Level3 5" xfId="2288" xr:uid="{00000000-0005-0000-0000-0000FE090000}"/>
    <cellStyle name="Level3 6" xfId="2289" xr:uid="{00000000-0005-0000-0000-0000FF090000}"/>
    <cellStyle name="Level3 7" xfId="2290" xr:uid="{00000000-0005-0000-0000-0000000A0000}"/>
    <cellStyle name="Level3 8" xfId="2291" xr:uid="{00000000-0005-0000-0000-0000010A0000}"/>
    <cellStyle name="Level3 9" xfId="2292" xr:uid="{00000000-0005-0000-0000-0000020A0000}"/>
    <cellStyle name="Level4" xfId="2293" xr:uid="{00000000-0005-0000-0000-0000030A0000}"/>
    <cellStyle name="Level4 10" xfId="2294" xr:uid="{00000000-0005-0000-0000-0000040A0000}"/>
    <cellStyle name="Level4 2" xfId="2295" xr:uid="{00000000-0005-0000-0000-0000050A0000}"/>
    <cellStyle name="Level4 3" xfId="2296" xr:uid="{00000000-0005-0000-0000-0000060A0000}"/>
    <cellStyle name="Level4 4" xfId="2297" xr:uid="{00000000-0005-0000-0000-0000070A0000}"/>
    <cellStyle name="Level4 5" xfId="2298" xr:uid="{00000000-0005-0000-0000-0000080A0000}"/>
    <cellStyle name="Level4 6" xfId="2299" xr:uid="{00000000-0005-0000-0000-0000090A0000}"/>
    <cellStyle name="Level4 7" xfId="2300" xr:uid="{00000000-0005-0000-0000-00000A0A0000}"/>
    <cellStyle name="Level4 8" xfId="2301" xr:uid="{00000000-0005-0000-0000-00000B0A0000}"/>
    <cellStyle name="Level4 9" xfId="2302" xr:uid="{00000000-0005-0000-0000-00000C0A0000}"/>
    <cellStyle name="Level5" xfId="2303" xr:uid="{00000000-0005-0000-0000-00000D0A0000}"/>
    <cellStyle name="Level5 10" xfId="2304" xr:uid="{00000000-0005-0000-0000-00000E0A0000}"/>
    <cellStyle name="Level5 2" xfId="2305" xr:uid="{00000000-0005-0000-0000-00000F0A0000}"/>
    <cellStyle name="Level5 3" xfId="2306" xr:uid="{00000000-0005-0000-0000-0000100A0000}"/>
    <cellStyle name="Level5 4" xfId="2307" xr:uid="{00000000-0005-0000-0000-0000110A0000}"/>
    <cellStyle name="Level5 5" xfId="2308" xr:uid="{00000000-0005-0000-0000-0000120A0000}"/>
    <cellStyle name="Level5 6" xfId="2309" xr:uid="{00000000-0005-0000-0000-0000130A0000}"/>
    <cellStyle name="Level5 7" xfId="2310" xr:uid="{00000000-0005-0000-0000-0000140A0000}"/>
    <cellStyle name="Level5 8" xfId="2311" xr:uid="{00000000-0005-0000-0000-0000150A0000}"/>
    <cellStyle name="Level5 9" xfId="2312" xr:uid="{00000000-0005-0000-0000-0000160A0000}"/>
    <cellStyle name="Level6" xfId="2313" xr:uid="{00000000-0005-0000-0000-0000170A0000}"/>
    <cellStyle name="Level7" xfId="2314" xr:uid="{00000000-0005-0000-0000-0000180A0000}"/>
    <cellStyle name="Level7 10" xfId="2315" xr:uid="{00000000-0005-0000-0000-0000190A0000}"/>
    <cellStyle name="Level7 2" xfId="2316" xr:uid="{00000000-0005-0000-0000-00001A0A0000}"/>
    <cellStyle name="Level7 3" xfId="2317" xr:uid="{00000000-0005-0000-0000-00001B0A0000}"/>
    <cellStyle name="Level7 4" xfId="2318" xr:uid="{00000000-0005-0000-0000-00001C0A0000}"/>
    <cellStyle name="Level7 5" xfId="2319" xr:uid="{00000000-0005-0000-0000-00001D0A0000}"/>
    <cellStyle name="Level7 6" xfId="2320" xr:uid="{00000000-0005-0000-0000-00001E0A0000}"/>
    <cellStyle name="Level7 7" xfId="2321" xr:uid="{00000000-0005-0000-0000-00001F0A0000}"/>
    <cellStyle name="Level7 8" xfId="2322" xr:uid="{00000000-0005-0000-0000-0000200A0000}"/>
    <cellStyle name="Level7 9" xfId="2323" xr:uid="{00000000-0005-0000-0000-0000210A0000}"/>
    <cellStyle name="LINK" xfId="2324" xr:uid="{00000000-0005-0000-0000-0000220A0000}"/>
    <cellStyle name="Link Currency (0)" xfId="2325" xr:uid="{00000000-0005-0000-0000-0000230A0000}"/>
    <cellStyle name="Link Currency (2)" xfId="2326" xr:uid="{00000000-0005-0000-0000-0000240A0000}"/>
    <cellStyle name="Link Units (0)" xfId="2327" xr:uid="{00000000-0005-0000-0000-0000250A0000}"/>
    <cellStyle name="Link Units (1)" xfId="2328" xr:uid="{00000000-0005-0000-0000-0000260A0000}"/>
    <cellStyle name="Link Units (2)" xfId="2329" xr:uid="{00000000-0005-0000-0000-0000270A0000}"/>
    <cellStyle name="Linked Cell" xfId="53" xr:uid="{00000000-0005-0000-0000-0000280A0000}"/>
    <cellStyle name="Linked Cell 10" xfId="2330" xr:uid="{00000000-0005-0000-0000-0000290A0000}"/>
    <cellStyle name="Linked Cell 11" xfId="2331" xr:uid="{00000000-0005-0000-0000-00002A0A0000}"/>
    <cellStyle name="Linked Cell 2" xfId="2332" xr:uid="{00000000-0005-0000-0000-00002B0A0000}"/>
    <cellStyle name="Linked Cell 2 10" xfId="2333" xr:uid="{00000000-0005-0000-0000-00002C0A0000}"/>
    <cellStyle name="Linked Cell 2 2" xfId="2334" xr:uid="{00000000-0005-0000-0000-00002D0A0000}"/>
    <cellStyle name="Linked Cell 2 3" xfId="2335" xr:uid="{00000000-0005-0000-0000-00002E0A0000}"/>
    <cellStyle name="Linked Cell 2 4" xfId="2336" xr:uid="{00000000-0005-0000-0000-00002F0A0000}"/>
    <cellStyle name="Linked Cell 2 5" xfId="2337" xr:uid="{00000000-0005-0000-0000-0000300A0000}"/>
    <cellStyle name="Linked Cell 2 6" xfId="2338" xr:uid="{00000000-0005-0000-0000-0000310A0000}"/>
    <cellStyle name="Linked Cell 2 7" xfId="2339" xr:uid="{00000000-0005-0000-0000-0000320A0000}"/>
    <cellStyle name="Linked Cell 2 8" xfId="2340" xr:uid="{00000000-0005-0000-0000-0000330A0000}"/>
    <cellStyle name="Linked Cell 2 9" xfId="2341" xr:uid="{00000000-0005-0000-0000-0000340A0000}"/>
    <cellStyle name="Linked Cell 3" xfId="2342" xr:uid="{00000000-0005-0000-0000-0000350A0000}"/>
    <cellStyle name="Linked Cell 4" xfId="2343" xr:uid="{00000000-0005-0000-0000-0000360A0000}"/>
    <cellStyle name="Linked Cell 5" xfId="2344" xr:uid="{00000000-0005-0000-0000-0000370A0000}"/>
    <cellStyle name="Linked Cell 6" xfId="2345" xr:uid="{00000000-0005-0000-0000-0000380A0000}"/>
    <cellStyle name="Linked Cell 7" xfId="2346" xr:uid="{00000000-0005-0000-0000-0000390A0000}"/>
    <cellStyle name="Linked Cell 7 2" xfId="2347" xr:uid="{00000000-0005-0000-0000-00003A0A0000}"/>
    <cellStyle name="Linked Cell 8" xfId="2348" xr:uid="{00000000-0005-0000-0000-00003B0A0000}"/>
    <cellStyle name="Linked Cell 8 2" xfId="2349" xr:uid="{00000000-0005-0000-0000-00003C0A0000}"/>
    <cellStyle name="Linked Cell 9" xfId="2350" xr:uid="{00000000-0005-0000-0000-00003D0A0000}"/>
    <cellStyle name="Linked Cell 9 2" xfId="2351" xr:uid="{00000000-0005-0000-0000-00003E0A0000}"/>
    <cellStyle name="Linked Cells" xfId="2352" xr:uid="{00000000-0005-0000-0000-00003F0A0000}"/>
    <cellStyle name="Links - Style1" xfId="2353" xr:uid="{00000000-0005-0000-0000-0000400A0000}"/>
    <cellStyle name="m/d/yy" xfId="2354" xr:uid="{00000000-0005-0000-0000-0000410A0000}"/>
    <cellStyle name="m_Margin" xfId="2355" xr:uid="{00000000-0005-0000-0000-0000420A0000}"/>
    <cellStyle name="m_Margin_ADAM - LBO 071004 v3" xfId="2356" xr:uid="{00000000-0005-0000-0000-0000430A0000}"/>
    <cellStyle name="MainData" xfId="2357" xr:uid="{00000000-0005-0000-0000-0000440A0000}"/>
    <cellStyle name="MajorTotal" xfId="2358" xr:uid="{00000000-0005-0000-0000-0000450A0000}"/>
    <cellStyle name="MajorTotal 2" xfId="2359" xr:uid="{00000000-0005-0000-0000-0000460A0000}"/>
    <cellStyle name="Margins" xfId="2360" xr:uid="{00000000-0005-0000-0000-0000470A0000}"/>
    <cellStyle name="MARS TITLE" xfId="2361" xr:uid="{00000000-0005-0000-0000-0000480A0000}"/>
    <cellStyle name="Migliaia [0]_annex Loans 15_04_04" xfId="2362" xr:uid="{00000000-0005-0000-0000-0000490A0000}"/>
    <cellStyle name="Migliaia_Cavo_EUR1" xfId="2363" xr:uid="{00000000-0005-0000-0000-00004A0A0000}"/>
    <cellStyle name="mil" xfId="2364" xr:uid="{00000000-0005-0000-0000-00004B0A0000}"/>
    <cellStyle name="Millares [0]_96 Risk" xfId="2365" xr:uid="{00000000-0005-0000-0000-00004C0A0000}"/>
    <cellStyle name="Millares_96 Risk" xfId="2366" xr:uid="{00000000-0005-0000-0000-00004D0A0000}"/>
    <cellStyle name="Milliers [0]_!!!GO" xfId="2367" xr:uid="{00000000-0005-0000-0000-00004E0A0000}"/>
    <cellStyle name="Milliers_!!!GO" xfId="2368" xr:uid="{00000000-0005-0000-0000-00004F0A0000}"/>
    <cellStyle name="millions" xfId="2369" xr:uid="{00000000-0005-0000-0000-0000500A0000}"/>
    <cellStyle name="millions dollars" xfId="2370" xr:uid="{00000000-0005-0000-0000-0000510A0000}"/>
    <cellStyle name="Model" xfId="54" xr:uid="{00000000-0005-0000-0000-0000520A0000}"/>
    <cellStyle name="Moeda [0]_laroux" xfId="2371" xr:uid="{00000000-0005-0000-0000-0000530A0000}"/>
    <cellStyle name="Moeda_laroux" xfId="2372" xr:uid="{00000000-0005-0000-0000-0000540A0000}"/>
    <cellStyle name="Moneda [0]_96 Risk" xfId="2373" xr:uid="{00000000-0005-0000-0000-0000550A0000}"/>
    <cellStyle name="Moneda_96 Risk" xfId="2374" xr:uid="{00000000-0005-0000-0000-0000560A0000}"/>
    <cellStyle name="Monétaire [0]_!!!GO" xfId="2375" xr:uid="{00000000-0005-0000-0000-0000570A0000}"/>
    <cellStyle name="Monétaire_!!!GO" xfId="2376" xr:uid="{00000000-0005-0000-0000-0000580A0000}"/>
    <cellStyle name="month-year" xfId="2377" xr:uid="{00000000-0005-0000-0000-0000590A0000}"/>
    <cellStyle name="Mon騁aire [0]_!!!GO" xfId="2378" xr:uid="{00000000-0005-0000-0000-00005A0A0000}"/>
    <cellStyle name="Mon騁aire_!!!GO" xfId="2379" xr:uid="{00000000-0005-0000-0000-00005B0A0000}"/>
    <cellStyle name="ms明朝9" xfId="2380" xr:uid="{00000000-0005-0000-0000-00005C0A0000}"/>
    <cellStyle name="Multiple" xfId="2381" xr:uid="{00000000-0005-0000-0000-00005D0A0000}"/>
    <cellStyle name="Multiple1" xfId="2382" xr:uid="{00000000-0005-0000-0000-00005E0A0000}"/>
    <cellStyle name="MultipleBelow" xfId="2383" xr:uid="{00000000-0005-0000-0000-00005F0A0000}"/>
    <cellStyle name="neg0.0" xfId="2384" xr:uid="{00000000-0005-0000-0000-0000600A0000}"/>
    <cellStyle name="Neutral" xfId="55" xr:uid="{00000000-0005-0000-0000-0000610A0000}"/>
    <cellStyle name="Neutral 10" xfId="2385" xr:uid="{00000000-0005-0000-0000-0000620A0000}"/>
    <cellStyle name="Neutral 11" xfId="2386" xr:uid="{00000000-0005-0000-0000-0000630A0000}"/>
    <cellStyle name="Neutral 2" xfId="2387" xr:uid="{00000000-0005-0000-0000-0000640A0000}"/>
    <cellStyle name="Neutral 2 10" xfId="2388" xr:uid="{00000000-0005-0000-0000-0000650A0000}"/>
    <cellStyle name="Neutral 2 2" xfId="2389" xr:uid="{00000000-0005-0000-0000-0000660A0000}"/>
    <cellStyle name="Neutral 2 3" xfId="2390" xr:uid="{00000000-0005-0000-0000-0000670A0000}"/>
    <cellStyle name="Neutral 2 4" xfId="2391" xr:uid="{00000000-0005-0000-0000-0000680A0000}"/>
    <cellStyle name="Neutral 2 5" xfId="2392" xr:uid="{00000000-0005-0000-0000-0000690A0000}"/>
    <cellStyle name="Neutral 2 6" xfId="2393" xr:uid="{00000000-0005-0000-0000-00006A0A0000}"/>
    <cellStyle name="Neutral 2 7" xfId="2394" xr:uid="{00000000-0005-0000-0000-00006B0A0000}"/>
    <cellStyle name="Neutral 2 8" xfId="2395" xr:uid="{00000000-0005-0000-0000-00006C0A0000}"/>
    <cellStyle name="Neutral 2 9" xfId="2396" xr:uid="{00000000-0005-0000-0000-00006D0A0000}"/>
    <cellStyle name="Neutral 3" xfId="2397" xr:uid="{00000000-0005-0000-0000-00006E0A0000}"/>
    <cellStyle name="Neutral 4" xfId="2398" xr:uid="{00000000-0005-0000-0000-00006F0A0000}"/>
    <cellStyle name="Neutral 5" xfId="2399" xr:uid="{00000000-0005-0000-0000-0000700A0000}"/>
    <cellStyle name="Neutral 6" xfId="2400" xr:uid="{00000000-0005-0000-0000-0000710A0000}"/>
    <cellStyle name="Neutral 7" xfId="2401" xr:uid="{00000000-0005-0000-0000-0000720A0000}"/>
    <cellStyle name="Neutral 7 2" xfId="2402" xr:uid="{00000000-0005-0000-0000-0000730A0000}"/>
    <cellStyle name="Neutral 8" xfId="2403" xr:uid="{00000000-0005-0000-0000-0000740A0000}"/>
    <cellStyle name="Neutral 8 2" xfId="2404" xr:uid="{00000000-0005-0000-0000-0000750A0000}"/>
    <cellStyle name="Neutral 9" xfId="2405" xr:uid="{00000000-0005-0000-0000-0000760A0000}"/>
    <cellStyle name="Neutral 9 2" xfId="2406" xr:uid="{00000000-0005-0000-0000-0000770A0000}"/>
    <cellStyle name="Neutre" xfId="2407" xr:uid="{00000000-0005-0000-0000-0000780A0000}"/>
    <cellStyle name="NewPeso" xfId="2408" xr:uid="{00000000-0005-0000-0000-0000790A0000}"/>
    <cellStyle name="no dec" xfId="2409" xr:uid="{00000000-0005-0000-0000-00007A0A0000}"/>
    <cellStyle name="No Decimal" xfId="2410" xr:uid="{00000000-0005-0000-0000-00007B0A0000}"/>
    <cellStyle name="NOINPUT" xfId="2411" xr:uid="{00000000-0005-0000-0000-00007C0A0000}"/>
    <cellStyle name="norma" xfId="2412" xr:uid="{00000000-0005-0000-0000-00007D0A0000}"/>
    <cellStyle name="norma 2" xfId="2413" xr:uid="{00000000-0005-0000-0000-00007E0A0000}"/>
    <cellStyle name="norma 3" xfId="2414" xr:uid="{00000000-0005-0000-0000-00007F0A0000}"/>
    <cellStyle name="Normal - Style1" xfId="56" xr:uid="{00000000-0005-0000-0000-0000800A0000}"/>
    <cellStyle name="Normal - Style2" xfId="2415" xr:uid="{00000000-0005-0000-0000-0000810A0000}"/>
    <cellStyle name="Normal - Style3" xfId="2416" xr:uid="{00000000-0005-0000-0000-0000820A0000}"/>
    <cellStyle name="Normal - Style4" xfId="2417" xr:uid="{00000000-0005-0000-0000-0000830A0000}"/>
    <cellStyle name="Normal - Style5" xfId="2418" xr:uid="{00000000-0005-0000-0000-0000840A0000}"/>
    <cellStyle name="Normal - Style6" xfId="2419" xr:uid="{00000000-0005-0000-0000-0000850A0000}"/>
    <cellStyle name="Normal - Style7" xfId="2420" xr:uid="{00000000-0005-0000-0000-0000860A0000}"/>
    <cellStyle name="Normal - Style8" xfId="2421" xr:uid="{00000000-0005-0000-0000-0000870A0000}"/>
    <cellStyle name="Normal - スタイル1" xfId="2422" xr:uid="{00000000-0005-0000-0000-0000880A0000}"/>
    <cellStyle name="Normal - スタイル2" xfId="2423" xr:uid="{00000000-0005-0000-0000-0000890A0000}"/>
    <cellStyle name="Normal - スタイル3" xfId="2424" xr:uid="{00000000-0005-0000-0000-00008A0A0000}"/>
    <cellStyle name="Normal - スタイル4" xfId="2425" xr:uid="{00000000-0005-0000-0000-00008B0A0000}"/>
    <cellStyle name="Normal - スタイル5" xfId="2426" xr:uid="{00000000-0005-0000-0000-00008C0A0000}"/>
    <cellStyle name="Normal - スタイル6" xfId="2427" xr:uid="{00000000-0005-0000-0000-00008D0A0000}"/>
    <cellStyle name="Normal - スタイル7" xfId="2428" xr:uid="{00000000-0005-0000-0000-00008E0A0000}"/>
    <cellStyle name="Normal - スタイル8" xfId="2429" xr:uid="{00000000-0005-0000-0000-00008F0A0000}"/>
    <cellStyle name="Normal 10" xfId="2430" xr:uid="{00000000-0005-0000-0000-0000900A0000}"/>
    <cellStyle name="Normal 10 2" xfId="2431" xr:uid="{00000000-0005-0000-0000-0000910A0000}"/>
    <cellStyle name="Normal 10 3" xfId="2432" xr:uid="{00000000-0005-0000-0000-0000920A0000}"/>
    <cellStyle name="Normal 10 4" xfId="2433" xr:uid="{00000000-0005-0000-0000-0000930A0000}"/>
    <cellStyle name="Normal 11" xfId="2434" xr:uid="{00000000-0005-0000-0000-0000940A0000}"/>
    <cellStyle name="Normal 11 2" xfId="2435" xr:uid="{00000000-0005-0000-0000-0000950A0000}"/>
    <cellStyle name="Normal 11 3" xfId="2436" xr:uid="{00000000-0005-0000-0000-0000960A0000}"/>
    <cellStyle name="Normal 11 4" xfId="2437" xr:uid="{00000000-0005-0000-0000-0000970A0000}"/>
    <cellStyle name="Normal 12" xfId="2438" xr:uid="{00000000-0005-0000-0000-0000980A0000}"/>
    <cellStyle name="Normal 12 2" xfId="2439" xr:uid="{00000000-0005-0000-0000-0000990A0000}"/>
    <cellStyle name="Normal 13" xfId="2440" xr:uid="{00000000-0005-0000-0000-00009A0A0000}"/>
    <cellStyle name="Normal 14" xfId="2441" xr:uid="{00000000-0005-0000-0000-00009B0A0000}"/>
    <cellStyle name="Normal 15" xfId="2442" xr:uid="{00000000-0005-0000-0000-00009C0A0000}"/>
    <cellStyle name="Normal 16" xfId="2443" xr:uid="{00000000-0005-0000-0000-00009D0A0000}"/>
    <cellStyle name="Normal 16 2" xfId="2444" xr:uid="{00000000-0005-0000-0000-00009E0A0000}"/>
    <cellStyle name="Normal 16 3" xfId="2445" xr:uid="{00000000-0005-0000-0000-00009F0A0000}"/>
    <cellStyle name="Normal 17" xfId="2446" xr:uid="{00000000-0005-0000-0000-0000A00A0000}"/>
    <cellStyle name="Normal 17 2" xfId="2447" xr:uid="{00000000-0005-0000-0000-0000A10A0000}"/>
    <cellStyle name="Normal 18" xfId="2448" xr:uid="{00000000-0005-0000-0000-0000A20A0000}"/>
    <cellStyle name="Normal 19" xfId="2449" xr:uid="{00000000-0005-0000-0000-0000A30A0000}"/>
    <cellStyle name="Normal 19 2" xfId="2450" xr:uid="{00000000-0005-0000-0000-0000A40A0000}"/>
    <cellStyle name="Normal 19 3" xfId="2451" xr:uid="{00000000-0005-0000-0000-0000A50A0000}"/>
    <cellStyle name="Normal 2" xfId="2452" xr:uid="{00000000-0005-0000-0000-0000A60A0000}"/>
    <cellStyle name="Normal 2 10" xfId="2453" xr:uid="{00000000-0005-0000-0000-0000A70A0000}"/>
    <cellStyle name="Normal 2 11" xfId="2454" xr:uid="{00000000-0005-0000-0000-0000A80A0000}"/>
    <cellStyle name="Normal 2 12" xfId="2455" xr:uid="{00000000-0005-0000-0000-0000A90A0000}"/>
    <cellStyle name="Normal 2 2" xfId="2456" xr:uid="{00000000-0005-0000-0000-0000AA0A0000}"/>
    <cellStyle name="Normal 2 2 10" xfId="2457" xr:uid="{00000000-0005-0000-0000-0000AB0A0000}"/>
    <cellStyle name="Normal 2 2 11" xfId="2458" xr:uid="{00000000-0005-0000-0000-0000AC0A0000}"/>
    <cellStyle name="Normal 2 2 2" xfId="2459" xr:uid="{00000000-0005-0000-0000-0000AD0A0000}"/>
    <cellStyle name="Normal 2 2 2 10" xfId="2460" xr:uid="{00000000-0005-0000-0000-0000AE0A0000}"/>
    <cellStyle name="Normal 2 2 2 11" xfId="2461" xr:uid="{00000000-0005-0000-0000-0000AF0A0000}"/>
    <cellStyle name="Normal 2 2 2 2" xfId="2462" xr:uid="{00000000-0005-0000-0000-0000B00A0000}"/>
    <cellStyle name="Normal 2 2 2 2 10" xfId="2463" xr:uid="{00000000-0005-0000-0000-0000B10A0000}"/>
    <cellStyle name="Normal 2 2 2 2 2" xfId="2464" xr:uid="{00000000-0005-0000-0000-0000B20A0000}"/>
    <cellStyle name="Normal 2 2 2 2 3" xfId="2465" xr:uid="{00000000-0005-0000-0000-0000B30A0000}"/>
    <cellStyle name="Normal 2 2 2 2 4" xfId="2466" xr:uid="{00000000-0005-0000-0000-0000B40A0000}"/>
    <cellStyle name="Normal 2 2 2 2 5" xfId="2467" xr:uid="{00000000-0005-0000-0000-0000B50A0000}"/>
    <cellStyle name="Normal 2 2 2 2 6" xfId="2468" xr:uid="{00000000-0005-0000-0000-0000B60A0000}"/>
    <cellStyle name="Normal 2 2 2 2 7" xfId="2469" xr:uid="{00000000-0005-0000-0000-0000B70A0000}"/>
    <cellStyle name="Normal 2 2 2 2 8" xfId="2470" xr:uid="{00000000-0005-0000-0000-0000B80A0000}"/>
    <cellStyle name="Normal 2 2 2 2 9" xfId="2471" xr:uid="{00000000-0005-0000-0000-0000B90A0000}"/>
    <cellStyle name="Normal 2 2 2 3" xfId="2472" xr:uid="{00000000-0005-0000-0000-0000BA0A0000}"/>
    <cellStyle name="Normal 2 2 2 4" xfId="2473" xr:uid="{00000000-0005-0000-0000-0000BB0A0000}"/>
    <cellStyle name="Normal 2 2 2 5" xfId="2474" xr:uid="{00000000-0005-0000-0000-0000BC0A0000}"/>
    <cellStyle name="Normal 2 2 2 6" xfId="2475" xr:uid="{00000000-0005-0000-0000-0000BD0A0000}"/>
    <cellStyle name="Normal 2 2 2 7" xfId="2476" xr:uid="{00000000-0005-0000-0000-0000BE0A0000}"/>
    <cellStyle name="Normal 2 2 2 8" xfId="2477" xr:uid="{00000000-0005-0000-0000-0000BF0A0000}"/>
    <cellStyle name="Normal 2 2 2 9" xfId="2478" xr:uid="{00000000-0005-0000-0000-0000C00A0000}"/>
    <cellStyle name="Normal 2 2 3" xfId="2479" xr:uid="{00000000-0005-0000-0000-0000C10A0000}"/>
    <cellStyle name="Normal 2 2 3 2" xfId="2480" xr:uid="{00000000-0005-0000-0000-0000C20A0000}"/>
    <cellStyle name="Normal 2 2 4" xfId="2481" xr:uid="{00000000-0005-0000-0000-0000C30A0000}"/>
    <cellStyle name="Normal 2 2 5" xfId="2482" xr:uid="{00000000-0005-0000-0000-0000C40A0000}"/>
    <cellStyle name="Normal 2 2 6" xfId="2483" xr:uid="{00000000-0005-0000-0000-0000C50A0000}"/>
    <cellStyle name="Normal 2 2 7" xfId="2484" xr:uid="{00000000-0005-0000-0000-0000C60A0000}"/>
    <cellStyle name="Normal 2 2 8" xfId="2485" xr:uid="{00000000-0005-0000-0000-0000C70A0000}"/>
    <cellStyle name="Normal 2 2 9" xfId="2486" xr:uid="{00000000-0005-0000-0000-0000C80A0000}"/>
    <cellStyle name="Normal 2 3" xfId="2487" xr:uid="{00000000-0005-0000-0000-0000C90A0000}"/>
    <cellStyle name="Normal 2 3 10" xfId="2488" xr:uid="{00000000-0005-0000-0000-0000CA0A0000}"/>
    <cellStyle name="Normal 2 3 2" xfId="2489" xr:uid="{00000000-0005-0000-0000-0000CB0A0000}"/>
    <cellStyle name="Normal 2 3 3" xfId="2490" xr:uid="{00000000-0005-0000-0000-0000CC0A0000}"/>
    <cellStyle name="Normal 2 3 4" xfId="2491" xr:uid="{00000000-0005-0000-0000-0000CD0A0000}"/>
    <cellStyle name="Normal 2 3 5" xfId="2492" xr:uid="{00000000-0005-0000-0000-0000CE0A0000}"/>
    <cellStyle name="Normal 2 3 6" xfId="2493" xr:uid="{00000000-0005-0000-0000-0000CF0A0000}"/>
    <cellStyle name="Normal 2 3 7" xfId="2494" xr:uid="{00000000-0005-0000-0000-0000D00A0000}"/>
    <cellStyle name="Normal 2 3 8" xfId="2495" xr:uid="{00000000-0005-0000-0000-0000D10A0000}"/>
    <cellStyle name="Normal 2 3 9" xfId="2496" xr:uid="{00000000-0005-0000-0000-0000D20A0000}"/>
    <cellStyle name="Normal 2 4" xfId="2497" xr:uid="{00000000-0005-0000-0000-0000D30A0000}"/>
    <cellStyle name="Normal 2 5" xfId="2498" xr:uid="{00000000-0005-0000-0000-0000D40A0000}"/>
    <cellStyle name="Normal 2 6" xfId="2499" xr:uid="{00000000-0005-0000-0000-0000D50A0000}"/>
    <cellStyle name="Normal 2 7" xfId="2500" xr:uid="{00000000-0005-0000-0000-0000D60A0000}"/>
    <cellStyle name="Normal 2 8" xfId="2501" xr:uid="{00000000-0005-0000-0000-0000D70A0000}"/>
    <cellStyle name="Normal 2 9" xfId="2502" xr:uid="{00000000-0005-0000-0000-0000D80A0000}"/>
    <cellStyle name="Normal 2_Project Goal databook v1" xfId="2503" xr:uid="{00000000-0005-0000-0000-0000D90A0000}"/>
    <cellStyle name="Normal 20" xfId="2504" xr:uid="{00000000-0005-0000-0000-0000DA0A0000}"/>
    <cellStyle name="Normal 20 2" xfId="2505" xr:uid="{00000000-0005-0000-0000-0000DB0A0000}"/>
    <cellStyle name="Normal 20 3" xfId="2506" xr:uid="{00000000-0005-0000-0000-0000DC0A0000}"/>
    <cellStyle name="Normal 21" xfId="2507" xr:uid="{00000000-0005-0000-0000-0000DD0A0000}"/>
    <cellStyle name="Normal 21 2" xfId="2508" xr:uid="{00000000-0005-0000-0000-0000DE0A0000}"/>
    <cellStyle name="Normal 22" xfId="2509" xr:uid="{00000000-0005-0000-0000-0000DF0A0000}"/>
    <cellStyle name="Normal 23" xfId="2510" xr:uid="{00000000-0005-0000-0000-0000E00A0000}"/>
    <cellStyle name="Normal 24" xfId="2511" xr:uid="{00000000-0005-0000-0000-0000E10A0000}"/>
    <cellStyle name="Normal 25" xfId="2512" xr:uid="{00000000-0005-0000-0000-0000E20A0000}"/>
    <cellStyle name="Normal 26" xfId="2513" xr:uid="{00000000-0005-0000-0000-0000E30A0000}"/>
    <cellStyle name="Normal 27" xfId="2514" xr:uid="{00000000-0005-0000-0000-0000E40A0000}"/>
    <cellStyle name="Normal 28" xfId="2515" xr:uid="{00000000-0005-0000-0000-0000E50A0000}"/>
    <cellStyle name="Normal 29" xfId="2516" xr:uid="{00000000-0005-0000-0000-0000E60A0000}"/>
    <cellStyle name="Normal 3" xfId="2517" xr:uid="{00000000-0005-0000-0000-0000E70A0000}"/>
    <cellStyle name="Normal 3 10" xfId="2518" xr:uid="{00000000-0005-0000-0000-0000E80A0000}"/>
    <cellStyle name="Normal 3 11" xfId="2519" xr:uid="{00000000-0005-0000-0000-0000E90A0000}"/>
    <cellStyle name="Normal 3 2" xfId="2520" xr:uid="{00000000-0005-0000-0000-0000EA0A0000}"/>
    <cellStyle name="Normal 3 2 10" xfId="2521" xr:uid="{00000000-0005-0000-0000-0000EB0A0000}"/>
    <cellStyle name="Normal 3 2 2" xfId="2522" xr:uid="{00000000-0005-0000-0000-0000EC0A0000}"/>
    <cellStyle name="Normal 3 2 3" xfId="2523" xr:uid="{00000000-0005-0000-0000-0000ED0A0000}"/>
    <cellStyle name="Normal 3 2 4" xfId="2524" xr:uid="{00000000-0005-0000-0000-0000EE0A0000}"/>
    <cellStyle name="Normal 3 2 5" xfId="2525" xr:uid="{00000000-0005-0000-0000-0000EF0A0000}"/>
    <cellStyle name="Normal 3 2 6" xfId="2526" xr:uid="{00000000-0005-0000-0000-0000F00A0000}"/>
    <cellStyle name="Normal 3 2 7" xfId="2527" xr:uid="{00000000-0005-0000-0000-0000F10A0000}"/>
    <cellStyle name="Normal 3 2 8" xfId="2528" xr:uid="{00000000-0005-0000-0000-0000F20A0000}"/>
    <cellStyle name="Normal 3 2 9" xfId="2529" xr:uid="{00000000-0005-0000-0000-0000F30A0000}"/>
    <cellStyle name="Normal 3 3" xfId="2530" xr:uid="{00000000-0005-0000-0000-0000F40A0000}"/>
    <cellStyle name="Normal 3 4" xfId="2531" xr:uid="{00000000-0005-0000-0000-0000F50A0000}"/>
    <cellStyle name="Normal 3 5" xfId="2532" xr:uid="{00000000-0005-0000-0000-0000F60A0000}"/>
    <cellStyle name="Normal 3 6" xfId="2533" xr:uid="{00000000-0005-0000-0000-0000F70A0000}"/>
    <cellStyle name="Normal 3 7" xfId="2534" xr:uid="{00000000-0005-0000-0000-0000F80A0000}"/>
    <cellStyle name="Normal 3 8" xfId="2535" xr:uid="{00000000-0005-0000-0000-0000F90A0000}"/>
    <cellStyle name="Normal 3 9" xfId="2536" xr:uid="{00000000-0005-0000-0000-0000FA0A0000}"/>
    <cellStyle name="Normal 30" xfId="2537" xr:uid="{00000000-0005-0000-0000-0000FB0A0000}"/>
    <cellStyle name="Normal 31" xfId="2538" xr:uid="{00000000-0005-0000-0000-0000FC0A0000}"/>
    <cellStyle name="Normal 32" xfId="2539" xr:uid="{00000000-0005-0000-0000-0000FD0A0000}"/>
    <cellStyle name="Normal 33" xfId="2540" xr:uid="{00000000-0005-0000-0000-0000FE0A0000}"/>
    <cellStyle name="Normal 34" xfId="2541" xr:uid="{00000000-0005-0000-0000-0000FF0A0000}"/>
    <cellStyle name="Normal 35" xfId="2542" xr:uid="{00000000-0005-0000-0000-0000000B0000}"/>
    <cellStyle name="Normal 36" xfId="2543" xr:uid="{00000000-0005-0000-0000-0000010B0000}"/>
    <cellStyle name="Normal 37" xfId="2544" xr:uid="{00000000-0005-0000-0000-0000020B0000}"/>
    <cellStyle name="Normal 38" xfId="2545" xr:uid="{00000000-0005-0000-0000-0000030B0000}"/>
    <cellStyle name="Normal 39" xfId="2546" xr:uid="{00000000-0005-0000-0000-0000040B0000}"/>
    <cellStyle name="Normal 4" xfId="2547" xr:uid="{00000000-0005-0000-0000-0000050B0000}"/>
    <cellStyle name="Normal 4 2" xfId="2548" xr:uid="{00000000-0005-0000-0000-0000060B0000}"/>
    <cellStyle name="Normal 40" xfId="2549" xr:uid="{00000000-0005-0000-0000-0000070B0000}"/>
    <cellStyle name="Normal 41" xfId="2550" xr:uid="{00000000-0005-0000-0000-0000080B0000}"/>
    <cellStyle name="Normal 42" xfId="2551" xr:uid="{00000000-0005-0000-0000-0000090B0000}"/>
    <cellStyle name="Normal 43" xfId="2552" xr:uid="{00000000-0005-0000-0000-00000A0B0000}"/>
    <cellStyle name="Normal 44" xfId="2553" xr:uid="{00000000-0005-0000-0000-00000B0B0000}"/>
    <cellStyle name="Normal 45" xfId="2554" xr:uid="{00000000-0005-0000-0000-00000C0B0000}"/>
    <cellStyle name="Normal 46" xfId="2555" xr:uid="{00000000-0005-0000-0000-00000D0B0000}"/>
    <cellStyle name="Normal 47" xfId="2556" xr:uid="{00000000-0005-0000-0000-00000E0B0000}"/>
    <cellStyle name="Normal 48" xfId="2557" xr:uid="{00000000-0005-0000-0000-00000F0B0000}"/>
    <cellStyle name="Normal 49" xfId="2558" xr:uid="{00000000-0005-0000-0000-0000100B0000}"/>
    <cellStyle name="Normal 5" xfId="2559" xr:uid="{00000000-0005-0000-0000-0000110B0000}"/>
    <cellStyle name="Normal 50" xfId="2560" xr:uid="{00000000-0005-0000-0000-0000120B0000}"/>
    <cellStyle name="Normal 51" xfId="2561" xr:uid="{00000000-0005-0000-0000-0000130B0000}"/>
    <cellStyle name="Normal 52" xfId="2562" xr:uid="{00000000-0005-0000-0000-0000140B0000}"/>
    <cellStyle name="Normal 53" xfId="2563" xr:uid="{00000000-0005-0000-0000-0000150B0000}"/>
    <cellStyle name="Normal 54" xfId="2564" xr:uid="{00000000-0005-0000-0000-0000160B0000}"/>
    <cellStyle name="Normal 55" xfId="2565" xr:uid="{00000000-0005-0000-0000-0000170B0000}"/>
    <cellStyle name="Normal 56" xfId="2566" xr:uid="{00000000-0005-0000-0000-0000180B0000}"/>
    <cellStyle name="Normal 57" xfId="2567" xr:uid="{00000000-0005-0000-0000-0000190B0000}"/>
    <cellStyle name="Normal 58" xfId="2568" xr:uid="{00000000-0005-0000-0000-00001A0B0000}"/>
    <cellStyle name="Normal 59" xfId="2569" xr:uid="{00000000-0005-0000-0000-00001B0B0000}"/>
    <cellStyle name="Normal 6" xfId="2570" xr:uid="{00000000-0005-0000-0000-00001C0B0000}"/>
    <cellStyle name="Normal 6 2" xfId="2571" xr:uid="{00000000-0005-0000-0000-00001D0B0000}"/>
    <cellStyle name="Normal 6 3" xfId="2572" xr:uid="{00000000-0005-0000-0000-00001E0B0000}"/>
    <cellStyle name="Normal 6 4" xfId="2573" xr:uid="{00000000-0005-0000-0000-00001F0B0000}"/>
    <cellStyle name="Normal 6 5" xfId="2574" xr:uid="{00000000-0005-0000-0000-0000200B0000}"/>
    <cellStyle name="Normal 6 6" xfId="2575" xr:uid="{00000000-0005-0000-0000-0000210B0000}"/>
    <cellStyle name="Normal 60" xfId="2576" xr:uid="{00000000-0005-0000-0000-0000220B0000}"/>
    <cellStyle name="Normal 61" xfId="2577" xr:uid="{00000000-0005-0000-0000-0000230B0000}"/>
    <cellStyle name="Normal 62" xfId="2578" xr:uid="{00000000-0005-0000-0000-0000240B0000}"/>
    <cellStyle name="Normal 63" xfId="2579" xr:uid="{00000000-0005-0000-0000-0000250B0000}"/>
    <cellStyle name="Normal 64" xfId="2580" xr:uid="{00000000-0005-0000-0000-0000260B0000}"/>
    <cellStyle name="Normal 65" xfId="2581" xr:uid="{00000000-0005-0000-0000-0000270B0000}"/>
    <cellStyle name="Normal 7" xfId="2582" xr:uid="{00000000-0005-0000-0000-0000280B0000}"/>
    <cellStyle name="Normal 7 2" xfId="2583" xr:uid="{00000000-0005-0000-0000-0000290B0000}"/>
    <cellStyle name="Normal 7 3" xfId="2584" xr:uid="{00000000-0005-0000-0000-00002A0B0000}"/>
    <cellStyle name="Normal 7 4" xfId="2585" xr:uid="{00000000-0005-0000-0000-00002B0B0000}"/>
    <cellStyle name="Normal 7 5" xfId="2586" xr:uid="{00000000-0005-0000-0000-00002C0B0000}"/>
    <cellStyle name="Normal 7 6" xfId="2587" xr:uid="{00000000-0005-0000-0000-00002D0B0000}"/>
    <cellStyle name="Normal 8" xfId="2588" xr:uid="{00000000-0005-0000-0000-00002E0B0000}"/>
    <cellStyle name="Normal 8 2" xfId="2589" xr:uid="{00000000-0005-0000-0000-00002F0B0000}"/>
    <cellStyle name="Normal 8 2 2" xfId="2590" xr:uid="{00000000-0005-0000-0000-0000300B0000}"/>
    <cellStyle name="Normal 8 2 3" xfId="2591" xr:uid="{00000000-0005-0000-0000-0000310B0000}"/>
    <cellStyle name="Normal 8 3" xfId="2592" xr:uid="{00000000-0005-0000-0000-0000320B0000}"/>
    <cellStyle name="Normal 8 4" xfId="2593" xr:uid="{00000000-0005-0000-0000-0000330B0000}"/>
    <cellStyle name="Normal 9" xfId="2594" xr:uid="{00000000-0005-0000-0000-0000340B0000}"/>
    <cellStyle name="Normal_!!!GO" xfId="2595" xr:uid="{00000000-0005-0000-0000-0000350B0000}"/>
    <cellStyle name="Normal0" xfId="2596" xr:uid="{00000000-0005-0000-0000-0000360B0000}"/>
    <cellStyle name="Normal1" xfId="2597" xr:uid="{00000000-0005-0000-0000-0000370B0000}"/>
    <cellStyle name="Normal2" xfId="2598" xr:uid="{00000000-0005-0000-0000-0000380B0000}"/>
    <cellStyle name="NormalCurrency" xfId="2599" xr:uid="{00000000-0005-0000-0000-0000390B0000}"/>
    <cellStyle name="Normale_Draft netdebt position_20Jan03" xfId="2600" xr:uid="{00000000-0005-0000-0000-00003A0B0000}"/>
    <cellStyle name="NormalGB" xfId="2601" xr:uid="{00000000-0005-0000-0000-00003B0B0000}"/>
    <cellStyle name="NormalMultiple" xfId="2602" xr:uid="{00000000-0005-0000-0000-00003C0B0000}"/>
    <cellStyle name="Normalny_RM_BU06_Vorlage_pl_Versand_ok" xfId="2603" xr:uid="{00000000-0005-0000-0000-00003D0B0000}"/>
    <cellStyle name="NormalOPrint_Module_E (2)" xfId="2604" xr:uid="{00000000-0005-0000-0000-00003E0B0000}"/>
    <cellStyle name="NormalX" xfId="2605" xr:uid="{00000000-0005-0000-0000-00003F0B0000}"/>
    <cellStyle name="Note" xfId="57" xr:uid="{00000000-0005-0000-0000-0000400B0000}"/>
    <cellStyle name="Note 10" xfId="2606" xr:uid="{00000000-0005-0000-0000-0000410B0000}"/>
    <cellStyle name="Note 11" xfId="2607" xr:uid="{00000000-0005-0000-0000-0000420B0000}"/>
    <cellStyle name="Note 2" xfId="2608" xr:uid="{00000000-0005-0000-0000-0000430B0000}"/>
    <cellStyle name="Note 2 10" xfId="2609" xr:uid="{00000000-0005-0000-0000-0000440B0000}"/>
    <cellStyle name="Note 2 2" xfId="2610" xr:uid="{00000000-0005-0000-0000-0000450B0000}"/>
    <cellStyle name="Note 2 3" xfId="2611" xr:uid="{00000000-0005-0000-0000-0000460B0000}"/>
    <cellStyle name="Note 2 4" xfId="2612" xr:uid="{00000000-0005-0000-0000-0000470B0000}"/>
    <cellStyle name="Note 2 5" xfId="2613" xr:uid="{00000000-0005-0000-0000-0000480B0000}"/>
    <cellStyle name="Note 2 6" xfId="2614" xr:uid="{00000000-0005-0000-0000-0000490B0000}"/>
    <cellStyle name="Note 2 7" xfId="2615" xr:uid="{00000000-0005-0000-0000-00004A0B0000}"/>
    <cellStyle name="Note 2 8" xfId="2616" xr:uid="{00000000-0005-0000-0000-00004B0B0000}"/>
    <cellStyle name="Note 2 9" xfId="2617" xr:uid="{00000000-0005-0000-0000-00004C0B0000}"/>
    <cellStyle name="Note 3" xfId="2618" xr:uid="{00000000-0005-0000-0000-00004D0B0000}"/>
    <cellStyle name="Note 4" xfId="2619" xr:uid="{00000000-0005-0000-0000-00004E0B0000}"/>
    <cellStyle name="Note 5" xfId="2620" xr:uid="{00000000-0005-0000-0000-00004F0B0000}"/>
    <cellStyle name="Note 6" xfId="2621" xr:uid="{00000000-0005-0000-0000-0000500B0000}"/>
    <cellStyle name="Note 7" xfId="2622" xr:uid="{00000000-0005-0000-0000-0000510B0000}"/>
    <cellStyle name="Note 7 2" xfId="2623" xr:uid="{00000000-0005-0000-0000-0000520B0000}"/>
    <cellStyle name="Note 8" xfId="2624" xr:uid="{00000000-0005-0000-0000-0000530B0000}"/>
    <cellStyle name="Note 8 2" xfId="2625" xr:uid="{00000000-0005-0000-0000-0000540B0000}"/>
    <cellStyle name="Note 9" xfId="2626" xr:uid="{00000000-0005-0000-0000-0000550B0000}"/>
    <cellStyle name="Note 9 2" xfId="2627" xr:uid="{00000000-0005-0000-0000-0000560B0000}"/>
    <cellStyle name="Notiz" xfId="2628" xr:uid="{00000000-0005-0000-0000-0000570B0000}"/>
    <cellStyle name="Number" xfId="2629" xr:uid="{00000000-0005-0000-0000-0000580B0000}"/>
    <cellStyle name="Numbers" xfId="2630" xr:uid="{00000000-0005-0000-0000-0000590B0000}"/>
    <cellStyle name="numero input" xfId="2631" xr:uid="{00000000-0005-0000-0000-00005A0B0000}"/>
    <cellStyle name="numero normal" xfId="2632" xr:uid="{00000000-0005-0000-0000-00005B0B0000}"/>
    <cellStyle name="Œ…‹æØ‚è [0.00]_Region Orders (2)" xfId="2633" xr:uid="{00000000-0005-0000-0000-00005C0B0000}"/>
    <cellStyle name="Œ…‹æØ‚è_Region Orders (2)" xfId="2634" xr:uid="{00000000-0005-0000-0000-00005D0B0000}"/>
    <cellStyle name="oft Excel]_x000d__x000a_Comment=open=/f を指定すると、ユーザー定義関数を関数貼り付けの一覧に登録することができます。_x000d__x000a_Maximized" xfId="2635" xr:uid="{00000000-0005-0000-0000-00005E0B0000}"/>
    <cellStyle name="Onedec" xfId="2636" xr:uid="{00000000-0005-0000-0000-00005F0B0000}"/>
    <cellStyle name="OPBAL" xfId="2637" xr:uid="{00000000-0005-0000-0000-0000600B0000}"/>
    <cellStyle name="Output" xfId="58" xr:uid="{00000000-0005-0000-0000-0000610B0000}"/>
    <cellStyle name="Output 10" xfId="2638" xr:uid="{00000000-0005-0000-0000-0000620B0000}"/>
    <cellStyle name="Output 11" xfId="2639" xr:uid="{00000000-0005-0000-0000-0000630B0000}"/>
    <cellStyle name="Output 2" xfId="2640" xr:uid="{00000000-0005-0000-0000-0000640B0000}"/>
    <cellStyle name="Output 2 10" xfId="2641" xr:uid="{00000000-0005-0000-0000-0000650B0000}"/>
    <cellStyle name="Output 2 2" xfId="2642" xr:uid="{00000000-0005-0000-0000-0000660B0000}"/>
    <cellStyle name="Output 2 3" xfId="2643" xr:uid="{00000000-0005-0000-0000-0000670B0000}"/>
    <cellStyle name="Output 2 4" xfId="2644" xr:uid="{00000000-0005-0000-0000-0000680B0000}"/>
    <cellStyle name="Output 2 5" xfId="2645" xr:uid="{00000000-0005-0000-0000-0000690B0000}"/>
    <cellStyle name="Output 2 6" xfId="2646" xr:uid="{00000000-0005-0000-0000-00006A0B0000}"/>
    <cellStyle name="Output 2 7" xfId="2647" xr:uid="{00000000-0005-0000-0000-00006B0B0000}"/>
    <cellStyle name="Output 2 8" xfId="2648" xr:uid="{00000000-0005-0000-0000-00006C0B0000}"/>
    <cellStyle name="Output 2 9" xfId="2649" xr:uid="{00000000-0005-0000-0000-00006D0B0000}"/>
    <cellStyle name="Output 3" xfId="2650" xr:uid="{00000000-0005-0000-0000-00006E0B0000}"/>
    <cellStyle name="Output 4" xfId="2651" xr:uid="{00000000-0005-0000-0000-00006F0B0000}"/>
    <cellStyle name="Output 5" xfId="2652" xr:uid="{00000000-0005-0000-0000-0000700B0000}"/>
    <cellStyle name="Output 6" xfId="2653" xr:uid="{00000000-0005-0000-0000-0000710B0000}"/>
    <cellStyle name="Output 7" xfId="2654" xr:uid="{00000000-0005-0000-0000-0000720B0000}"/>
    <cellStyle name="Output 7 2" xfId="2655" xr:uid="{00000000-0005-0000-0000-0000730B0000}"/>
    <cellStyle name="Output 8" xfId="2656" xr:uid="{00000000-0005-0000-0000-0000740B0000}"/>
    <cellStyle name="Output 8 2" xfId="2657" xr:uid="{00000000-0005-0000-0000-0000750B0000}"/>
    <cellStyle name="Output 9" xfId="2658" xr:uid="{00000000-0005-0000-0000-0000760B0000}"/>
    <cellStyle name="Output 9 2" xfId="2659" xr:uid="{00000000-0005-0000-0000-0000770B0000}"/>
    <cellStyle name="OVER" xfId="2660" xr:uid="{00000000-0005-0000-0000-0000780B0000}"/>
    <cellStyle name="p_Percentage" xfId="2661" xr:uid="{00000000-0005-0000-0000-0000790B0000}"/>
    <cellStyle name="p_Percentage_ADAM - LBO 071004 v3" xfId="2662" xr:uid="{00000000-0005-0000-0000-00007A0B0000}"/>
    <cellStyle name="Page Number" xfId="2663" xr:uid="{00000000-0005-0000-0000-00007B0B0000}"/>
    <cellStyle name="PageSubTitle" xfId="2664" xr:uid="{00000000-0005-0000-0000-00007C0B0000}"/>
    <cellStyle name="PageTitle" xfId="2665" xr:uid="{00000000-0005-0000-0000-00007D0B0000}"/>
    <cellStyle name="Palatino" xfId="2666" xr:uid="{00000000-0005-0000-0000-00007E0B0000}"/>
    <cellStyle name="Parens (1)" xfId="2667" xr:uid="{00000000-0005-0000-0000-00007F0B0000}"/>
    <cellStyle name="pb_page_heading_LS" xfId="2668" xr:uid="{00000000-0005-0000-0000-0000800B0000}"/>
    <cellStyle name="pc1" xfId="2669" xr:uid="{00000000-0005-0000-0000-0000810B0000}"/>
    <cellStyle name="pcent" xfId="2670" xr:uid="{00000000-0005-0000-0000-0000820B0000}"/>
    <cellStyle name="PEPSI TITLE" xfId="2671" xr:uid="{00000000-0005-0000-0000-0000830B0000}"/>
    <cellStyle name="per.style" xfId="2672" xr:uid="{00000000-0005-0000-0000-0000840B0000}"/>
    <cellStyle name="Percent [0]" xfId="2673" xr:uid="{00000000-0005-0000-0000-0000850B0000}"/>
    <cellStyle name="Percent [00]" xfId="2674" xr:uid="{00000000-0005-0000-0000-0000860B0000}"/>
    <cellStyle name="Percent [1]" xfId="2675" xr:uid="{00000000-0005-0000-0000-0000870B0000}"/>
    <cellStyle name="Percent [2]" xfId="59" xr:uid="{00000000-0005-0000-0000-0000880B0000}"/>
    <cellStyle name="Percent 10" xfId="2676" xr:uid="{00000000-0005-0000-0000-0000890B0000}"/>
    <cellStyle name="Percent 10 2" xfId="2677" xr:uid="{00000000-0005-0000-0000-00008A0B0000}"/>
    <cellStyle name="Percent 10 3" xfId="2678" xr:uid="{00000000-0005-0000-0000-00008B0B0000}"/>
    <cellStyle name="Percent 11" xfId="2679" xr:uid="{00000000-0005-0000-0000-00008C0B0000}"/>
    <cellStyle name="Percent 11 2" xfId="2680" xr:uid="{00000000-0005-0000-0000-00008D0B0000}"/>
    <cellStyle name="Percent 11 3" xfId="2681" xr:uid="{00000000-0005-0000-0000-00008E0B0000}"/>
    <cellStyle name="Percent 12" xfId="2682" xr:uid="{00000000-0005-0000-0000-00008F0B0000}"/>
    <cellStyle name="Percent 12 2" xfId="2683" xr:uid="{00000000-0005-0000-0000-0000900B0000}"/>
    <cellStyle name="Percent 12 2 2" xfId="2684" xr:uid="{00000000-0005-0000-0000-0000910B0000}"/>
    <cellStyle name="Percent 13" xfId="2685" xr:uid="{00000000-0005-0000-0000-0000920B0000}"/>
    <cellStyle name="Percent 13 2" xfId="2686" xr:uid="{00000000-0005-0000-0000-0000930B0000}"/>
    <cellStyle name="Percent 2" xfId="2687" xr:uid="{00000000-0005-0000-0000-0000940B0000}"/>
    <cellStyle name="Percent 2 2" xfId="2688" xr:uid="{00000000-0005-0000-0000-0000950B0000}"/>
    <cellStyle name="Percent 2 2 2" xfId="2689" xr:uid="{00000000-0005-0000-0000-0000960B0000}"/>
    <cellStyle name="Percent 2 2 3" xfId="2690" xr:uid="{00000000-0005-0000-0000-0000970B0000}"/>
    <cellStyle name="Percent 2 3" xfId="2691" xr:uid="{00000000-0005-0000-0000-0000980B0000}"/>
    <cellStyle name="Percent 3" xfId="2692" xr:uid="{00000000-0005-0000-0000-0000990B0000}"/>
    <cellStyle name="Percent 3 2" xfId="2693" xr:uid="{00000000-0005-0000-0000-00009A0B0000}"/>
    <cellStyle name="Percent 4" xfId="2694" xr:uid="{00000000-0005-0000-0000-00009B0B0000}"/>
    <cellStyle name="Percent 4 2" xfId="2695" xr:uid="{00000000-0005-0000-0000-00009C0B0000}"/>
    <cellStyle name="Percent 5" xfId="2696" xr:uid="{00000000-0005-0000-0000-00009D0B0000}"/>
    <cellStyle name="Percent 6" xfId="2697" xr:uid="{00000000-0005-0000-0000-00009E0B0000}"/>
    <cellStyle name="Percent 7" xfId="2698" xr:uid="{00000000-0005-0000-0000-00009F0B0000}"/>
    <cellStyle name="Percent 7 2" xfId="2699" xr:uid="{00000000-0005-0000-0000-0000A00B0000}"/>
    <cellStyle name="Percent 7 3" xfId="2700" xr:uid="{00000000-0005-0000-0000-0000A10B0000}"/>
    <cellStyle name="Percent 8" xfId="2701" xr:uid="{00000000-0005-0000-0000-0000A20B0000}"/>
    <cellStyle name="Percent 9" xfId="2702" xr:uid="{00000000-0005-0000-0000-0000A30B0000}"/>
    <cellStyle name="Percent 9 2" xfId="2703" xr:uid="{00000000-0005-0000-0000-0000A40B0000}"/>
    <cellStyle name="Percent 9 3" xfId="2704" xr:uid="{00000000-0005-0000-0000-0000A50B0000}"/>
    <cellStyle name="Percent Comma" xfId="2705" xr:uid="{00000000-0005-0000-0000-0000A60B0000}"/>
    <cellStyle name="Percent not shaded" xfId="2706" xr:uid="{00000000-0005-0000-0000-0000A70B0000}"/>
    <cellStyle name="Percent*" xfId="2707" xr:uid="{00000000-0005-0000-0000-0000A80B0000}"/>
    <cellStyle name="Percent_Financial statement" xfId="2708" xr:uid="{00000000-0005-0000-0000-0000A90B0000}"/>
    <cellStyle name="Percent1" xfId="2709" xr:uid="{00000000-0005-0000-0000-0000AA0B0000}"/>
    <cellStyle name="Percentm" xfId="2710" xr:uid="{00000000-0005-0000-0000-0000AB0B0000}"/>
    <cellStyle name="PL" xfId="2711" xr:uid="{00000000-0005-0000-0000-0000AC0B0000}"/>
    <cellStyle name="PL 10" xfId="2712" xr:uid="{00000000-0005-0000-0000-0000AD0B0000}"/>
    <cellStyle name="PL 2" xfId="2713" xr:uid="{00000000-0005-0000-0000-0000AE0B0000}"/>
    <cellStyle name="PL 3" xfId="2714" xr:uid="{00000000-0005-0000-0000-0000AF0B0000}"/>
    <cellStyle name="PL 4" xfId="2715" xr:uid="{00000000-0005-0000-0000-0000B00B0000}"/>
    <cellStyle name="PL 5" xfId="2716" xr:uid="{00000000-0005-0000-0000-0000B10B0000}"/>
    <cellStyle name="PL 6" xfId="2717" xr:uid="{00000000-0005-0000-0000-0000B20B0000}"/>
    <cellStyle name="PL 7" xfId="2718" xr:uid="{00000000-0005-0000-0000-0000B30B0000}"/>
    <cellStyle name="PL 8" xfId="2719" xr:uid="{00000000-0005-0000-0000-0000B40B0000}"/>
    <cellStyle name="PL 9" xfId="2720" xr:uid="{00000000-0005-0000-0000-0000B50B0000}"/>
    <cellStyle name="Porcentual_Macro2" xfId="2721" xr:uid="{00000000-0005-0000-0000-0000B60B0000}"/>
    <cellStyle name="pound" xfId="2722" xr:uid="{00000000-0005-0000-0000-0000B70B0000}"/>
    <cellStyle name="Pourcentage_pldt" xfId="2723" xr:uid="{00000000-0005-0000-0000-0000B80B0000}"/>
    <cellStyle name="PrePop Currency (0)" xfId="2724" xr:uid="{00000000-0005-0000-0000-0000B90B0000}"/>
    <cellStyle name="PrePop Currency (2)" xfId="2725" xr:uid="{00000000-0005-0000-0000-0000BA0B0000}"/>
    <cellStyle name="PrePop Units (0)" xfId="2726" xr:uid="{00000000-0005-0000-0000-0000BB0B0000}"/>
    <cellStyle name="PrePop Units (1)" xfId="2727" xr:uid="{00000000-0005-0000-0000-0000BC0B0000}"/>
    <cellStyle name="PrePop Units (2)" xfId="2728" xr:uid="{00000000-0005-0000-0000-0000BD0B0000}"/>
    <cellStyle name="price" xfId="60" xr:uid="{00000000-0005-0000-0000-0000BE0B0000}"/>
    <cellStyle name="pricing" xfId="2729" xr:uid="{00000000-0005-0000-0000-0000BF0B0000}"/>
    <cellStyle name="PROJECT" xfId="2730" xr:uid="{00000000-0005-0000-0000-0000C00B0000}"/>
    <cellStyle name="PROJECT R" xfId="2731" xr:uid="{00000000-0005-0000-0000-0000C10B0000}"/>
    <cellStyle name="Protected" xfId="2732" xr:uid="{00000000-0005-0000-0000-0000C20B0000}"/>
    <cellStyle name="Prozent (1)" xfId="2733" xr:uid="{00000000-0005-0000-0000-0000C30B0000}"/>
    <cellStyle name="PSChar" xfId="2734" xr:uid="{00000000-0005-0000-0000-0000C40B0000}"/>
    <cellStyle name="PSDate" xfId="2735" xr:uid="{00000000-0005-0000-0000-0000C50B0000}"/>
    <cellStyle name="PSDec" xfId="2736" xr:uid="{00000000-0005-0000-0000-0000C60B0000}"/>
    <cellStyle name="PSHeading" xfId="2737" xr:uid="{00000000-0005-0000-0000-0000C70B0000}"/>
    <cellStyle name="PSInt" xfId="2738" xr:uid="{00000000-0005-0000-0000-0000C80B0000}"/>
    <cellStyle name="PSSpacer" xfId="2739" xr:uid="{00000000-0005-0000-0000-0000C90B0000}"/>
    <cellStyle name="Quelle" xfId="2740" xr:uid="{00000000-0005-0000-0000-0000CA0B0000}"/>
    <cellStyle name="Ratio" xfId="2741" xr:uid="{00000000-0005-0000-0000-0000CB0B0000}"/>
    <cellStyle name="Ratio Comma" xfId="2742" xr:uid="{00000000-0005-0000-0000-0000CC0B0000}"/>
    <cellStyle name="Ratio_bigtexmodel14" xfId="2743" xr:uid="{00000000-0005-0000-0000-0000CD0B0000}"/>
    <cellStyle name="Red" xfId="2744" xr:uid="{00000000-0005-0000-0000-0000CE0B0000}"/>
    <cellStyle name="regstoresfromspecstores" xfId="2745" xr:uid="{00000000-0005-0000-0000-0000CF0B0000}"/>
    <cellStyle name="revised" xfId="61" xr:uid="{00000000-0005-0000-0000-0000D00B0000}"/>
    <cellStyle name="RevList" xfId="2746" xr:uid="{00000000-0005-0000-0000-0000D10B0000}"/>
    <cellStyle name="ROUNDMILL" xfId="2747" xr:uid="{00000000-0005-0000-0000-0000D20B0000}"/>
    <cellStyle name="Salomon Logo" xfId="2748" xr:uid="{00000000-0005-0000-0000-0000D30B0000}"/>
    <cellStyle name="SAPBEXaggData" xfId="2749" xr:uid="{00000000-0005-0000-0000-0000D40B0000}"/>
    <cellStyle name="SAPBEXaggData 2" xfId="2750" xr:uid="{00000000-0005-0000-0000-0000D50B0000}"/>
    <cellStyle name="SAPBEXaggData 3" xfId="2751" xr:uid="{00000000-0005-0000-0000-0000D60B0000}"/>
    <cellStyle name="SAPBEXaggData 4" xfId="3624" xr:uid="{00000000-0005-0000-0000-0000D70B0000}"/>
    <cellStyle name="SAPBEXaggDataEmph" xfId="2752" xr:uid="{00000000-0005-0000-0000-0000D80B0000}"/>
    <cellStyle name="SAPBEXaggDataEmph 2" xfId="2753" xr:uid="{00000000-0005-0000-0000-0000D90B0000}"/>
    <cellStyle name="SAPBEXaggDataEmph 3" xfId="2754" xr:uid="{00000000-0005-0000-0000-0000DA0B0000}"/>
    <cellStyle name="SAPBEXaggDataEmph 4" xfId="3625" xr:uid="{00000000-0005-0000-0000-0000DB0B0000}"/>
    <cellStyle name="SAPBEXaggItem" xfId="2755" xr:uid="{00000000-0005-0000-0000-0000DC0B0000}"/>
    <cellStyle name="SAPBEXaggItem 2" xfId="2756" xr:uid="{00000000-0005-0000-0000-0000DD0B0000}"/>
    <cellStyle name="SAPBEXaggItem 3" xfId="2757" xr:uid="{00000000-0005-0000-0000-0000DE0B0000}"/>
    <cellStyle name="SAPBEXaggItem 4" xfId="3626" xr:uid="{00000000-0005-0000-0000-0000DF0B0000}"/>
    <cellStyle name="SAPBEXaggItemX" xfId="2758" xr:uid="{00000000-0005-0000-0000-0000E00B0000}"/>
    <cellStyle name="SAPBEXaggItemX 2" xfId="2759" xr:uid="{00000000-0005-0000-0000-0000E10B0000}"/>
    <cellStyle name="SAPBEXaggItemX 3" xfId="2760" xr:uid="{00000000-0005-0000-0000-0000E20B0000}"/>
    <cellStyle name="SAPBEXaggItemX 4" xfId="3627" xr:uid="{00000000-0005-0000-0000-0000E30B0000}"/>
    <cellStyle name="SAPBEXchaText" xfId="2761" xr:uid="{00000000-0005-0000-0000-0000E40B0000}"/>
    <cellStyle name="SAPBEXchaText 2" xfId="3628" xr:uid="{00000000-0005-0000-0000-0000E50B0000}"/>
    <cellStyle name="SAPBEXexcBad7" xfId="2762" xr:uid="{00000000-0005-0000-0000-0000E60B0000}"/>
    <cellStyle name="SAPBEXexcBad7 2" xfId="2763" xr:uid="{00000000-0005-0000-0000-0000E70B0000}"/>
    <cellStyle name="SAPBEXexcBad7 3" xfId="2764" xr:uid="{00000000-0005-0000-0000-0000E80B0000}"/>
    <cellStyle name="SAPBEXexcBad7 4" xfId="3629" xr:uid="{00000000-0005-0000-0000-0000E90B0000}"/>
    <cellStyle name="SAPBEXexcBad8" xfId="2765" xr:uid="{00000000-0005-0000-0000-0000EA0B0000}"/>
    <cellStyle name="SAPBEXexcBad8 2" xfId="2766" xr:uid="{00000000-0005-0000-0000-0000EB0B0000}"/>
    <cellStyle name="SAPBEXexcBad8 3" xfId="2767" xr:uid="{00000000-0005-0000-0000-0000EC0B0000}"/>
    <cellStyle name="SAPBEXexcBad8 4" xfId="3630" xr:uid="{00000000-0005-0000-0000-0000ED0B0000}"/>
    <cellStyle name="SAPBEXexcBad9" xfId="2768" xr:uid="{00000000-0005-0000-0000-0000EE0B0000}"/>
    <cellStyle name="SAPBEXexcBad9 2" xfId="2769" xr:uid="{00000000-0005-0000-0000-0000EF0B0000}"/>
    <cellStyle name="SAPBEXexcBad9 3" xfId="2770" xr:uid="{00000000-0005-0000-0000-0000F00B0000}"/>
    <cellStyle name="SAPBEXexcBad9 4" xfId="3631" xr:uid="{00000000-0005-0000-0000-0000F10B0000}"/>
    <cellStyle name="SAPBEXexcCritical4" xfId="2771" xr:uid="{00000000-0005-0000-0000-0000F20B0000}"/>
    <cellStyle name="SAPBEXexcCritical4 2" xfId="2772" xr:uid="{00000000-0005-0000-0000-0000F30B0000}"/>
    <cellStyle name="SAPBEXexcCritical4 3" xfId="2773" xr:uid="{00000000-0005-0000-0000-0000F40B0000}"/>
    <cellStyle name="SAPBEXexcCritical4 4" xfId="3632" xr:uid="{00000000-0005-0000-0000-0000F50B0000}"/>
    <cellStyle name="SAPBEXexcCritical5" xfId="2774" xr:uid="{00000000-0005-0000-0000-0000F60B0000}"/>
    <cellStyle name="SAPBEXexcCritical5 2" xfId="2775" xr:uid="{00000000-0005-0000-0000-0000F70B0000}"/>
    <cellStyle name="SAPBEXexcCritical5 3" xfId="2776" xr:uid="{00000000-0005-0000-0000-0000F80B0000}"/>
    <cellStyle name="SAPBEXexcCritical5 4" xfId="3633" xr:uid="{00000000-0005-0000-0000-0000F90B0000}"/>
    <cellStyle name="SAPBEXexcCritical6" xfId="2777" xr:uid="{00000000-0005-0000-0000-0000FA0B0000}"/>
    <cellStyle name="SAPBEXexcCritical6 2" xfId="2778" xr:uid="{00000000-0005-0000-0000-0000FB0B0000}"/>
    <cellStyle name="SAPBEXexcCritical6 3" xfId="2779" xr:uid="{00000000-0005-0000-0000-0000FC0B0000}"/>
    <cellStyle name="SAPBEXexcCritical6 4" xfId="3634" xr:uid="{00000000-0005-0000-0000-0000FD0B0000}"/>
    <cellStyle name="SAPBEXexcGood1" xfId="2780" xr:uid="{00000000-0005-0000-0000-0000FE0B0000}"/>
    <cellStyle name="SAPBEXexcGood1 2" xfId="2781" xr:uid="{00000000-0005-0000-0000-0000FF0B0000}"/>
    <cellStyle name="SAPBEXexcGood1 3" xfId="2782" xr:uid="{00000000-0005-0000-0000-0000000C0000}"/>
    <cellStyle name="SAPBEXexcGood1 4" xfId="3635" xr:uid="{00000000-0005-0000-0000-0000010C0000}"/>
    <cellStyle name="SAPBEXexcGood2" xfId="2783" xr:uid="{00000000-0005-0000-0000-0000020C0000}"/>
    <cellStyle name="SAPBEXexcGood2 2" xfId="2784" xr:uid="{00000000-0005-0000-0000-0000030C0000}"/>
    <cellStyle name="SAPBEXexcGood2 3" xfId="2785" xr:uid="{00000000-0005-0000-0000-0000040C0000}"/>
    <cellStyle name="SAPBEXexcGood2 4" xfId="3636" xr:uid="{00000000-0005-0000-0000-0000050C0000}"/>
    <cellStyle name="SAPBEXexcGood3" xfId="2786" xr:uid="{00000000-0005-0000-0000-0000060C0000}"/>
    <cellStyle name="SAPBEXexcGood3 2" xfId="2787" xr:uid="{00000000-0005-0000-0000-0000070C0000}"/>
    <cellStyle name="SAPBEXexcGood3 3" xfId="2788" xr:uid="{00000000-0005-0000-0000-0000080C0000}"/>
    <cellStyle name="SAPBEXexcGood3 4" xfId="3637" xr:uid="{00000000-0005-0000-0000-0000090C0000}"/>
    <cellStyle name="SAPBEXfilterDrill" xfId="2789" xr:uid="{00000000-0005-0000-0000-00000A0C0000}"/>
    <cellStyle name="SAPBEXfilterDrill 2" xfId="2790" xr:uid="{00000000-0005-0000-0000-00000B0C0000}"/>
    <cellStyle name="SAPBEXfilterDrill 3" xfId="2791" xr:uid="{00000000-0005-0000-0000-00000C0C0000}"/>
    <cellStyle name="SAPBEXfilterDrill 4" xfId="3638" xr:uid="{00000000-0005-0000-0000-00000D0C0000}"/>
    <cellStyle name="SAPBEXfilterItem" xfId="2792" xr:uid="{00000000-0005-0000-0000-00000E0C0000}"/>
    <cellStyle name="SAPBEXfilterItem 2" xfId="3639" xr:uid="{00000000-0005-0000-0000-00000F0C0000}"/>
    <cellStyle name="SAPBEXfilterText" xfId="2793" xr:uid="{00000000-0005-0000-0000-0000100C0000}"/>
    <cellStyle name="SAPBEXfilterText 2" xfId="3640" xr:uid="{00000000-0005-0000-0000-0000110C0000}"/>
    <cellStyle name="SAPBEXformats" xfId="2794" xr:uid="{00000000-0005-0000-0000-0000120C0000}"/>
    <cellStyle name="SAPBEXformats 2" xfId="2795" xr:uid="{00000000-0005-0000-0000-0000130C0000}"/>
    <cellStyle name="SAPBEXformats 3" xfId="2796" xr:uid="{00000000-0005-0000-0000-0000140C0000}"/>
    <cellStyle name="SAPBEXformats 4" xfId="3641" xr:uid="{00000000-0005-0000-0000-0000150C0000}"/>
    <cellStyle name="SAPBEXheaderItem" xfId="2797" xr:uid="{00000000-0005-0000-0000-0000160C0000}"/>
    <cellStyle name="SAPBEXheaderItem 2" xfId="3642" xr:uid="{00000000-0005-0000-0000-0000170C0000}"/>
    <cellStyle name="SAPBEXheaderText" xfId="2798" xr:uid="{00000000-0005-0000-0000-0000180C0000}"/>
    <cellStyle name="SAPBEXheaderText 2" xfId="3643" xr:uid="{00000000-0005-0000-0000-0000190C0000}"/>
    <cellStyle name="SAPBEXHLevel0" xfId="2799" xr:uid="{00000000-0005-0000-0000-00001A0C0000}"/>
    <cellStyle name="SAPBEXHLevel0 2" xfId="2800" xr:uid="{00000000-0005-0000-0000-00001B0C0000}"/>
    <cellStyle name="SAPBEXHLevel0 3" xfId="2801" xr:uid="{00000000-0005-0000-0000-00001C0C0000}"/>
    <cellStyle name="SAPBEXHLevel0 4" xfId="3644" xr:uid="{00000000-0005-0000-0000-00001D0C0000}"/>
    <cellStyle name="SAPBEXHLevel0X" xfId="2802" xr:uid="{00000000-0005-0000-0000-00001E0C0000}"/>
    <cellStyle name="SAPBEXHLevel0X 2" xfId="2803" xr:uid="{00000000-0005-0000-0000-00001F0C0000}"/>
    <cellStyle name="SAPBEXHLevel0X 3" xfId="2804" xr:uid="{00000000-0005-0000-0000-0000200C0000}"/>
    <cellStyle name="SAPBEXHLevel0X 4" xfId="3645" xr:uid="{00000000-0005-0000-0000-0000210C0000}"/>
    <cellStyle name="SAPBEXHLevel1" xfId="2805" xr:uid="{00000000-0005-0000-0000-0000220C0000}"/>
    <cellStyle name="SAPBEXHLevel1 2" xfId="2806" xr:uid="{00000000-0005-0000-0000-0000230C0000}"/>
    <cellStyle name="SAPBEXHLevel1 3" xfId="2807" xr:uid="{00000000-0005-0000-0000-0000240C0000}"/>
    <cellStyle name="SAPBEXHLevel1 4" xfId="3646" xr:uid="{00000000-0005-0000-0000-0000250C0000}"/>
    <cellStyle name="SAPBEXHLevel1X" xfId="2808" xr:uid="{00000000-0005-0000-0000-0000260C0000}"/>
    <cellStyle name="SAPBEXHLevel1X 2" xfId="2809" xr:uid="{00000000-0005-0000-0000-0000270C0000}"/>
    <cellStyle name="SAPBEXHLevel1X 3" xfId="2810" xr:uid="{00000000-0005-0000-0000-0000280C0000}"/>
    <cellStyle name="SAPBEXHLevel1X 4" xfId="3647" xr:uid="{00000000-0005-0000-0000-0000290C0000}"/>
    <cellStyle name="SAPBEXHLevel2" xfId="2811" xr:uid="{00000000-0005-0000-0000-00002A0C0000}"/>
    <cellStyle name="SAPBEXHLevel2 2" xfId="2812" xr:uid="{00000000-0005-0000-0000-00002B0C0000}"/>
    <cellStyle name="SAPBEXHLevel2 3" xfId="2813" xr:uid="{00000000-0005-0000-0000-00002C0C0000}"/>
    <cellStyle name="SAPBEXHLevel2 4" xfId="3648" xr:uid="{00000000-0005-0000-0000-00002D0C0000}"/>
    <cellStyle name="SAPBEXHLevel2X" xfId="2814" xr:uid="{00000000-0005-0000-0000-00002E0C0000}"/>
    <cellStyle name="SAPBEXHLevel2X 2" xfId="2815" xr:uid="{00000000-0005-0000-0000-00002F0C0000}"/>
    <cellStyle name="SAPBEXHLevel2X 3" xfId="2816" xr:uid="{00000000-0005-0000-0000-0000300C0000}"/>
    <cellStyle name="SAPBEXHLevel2X 4" xfId="3649" xr:uid="{00000000-0005-0000-0000-0000310C0000}"/>
    <cellStyle name="SAPBEXHLevel3" xfId="2817" xr:uid="{00000000-0005-0000-0000-0000320C0000}"/>
    <cellStyle name="SAPBEXHLevel3 2" xfId="2818" xr:uid="{00000000-0005-0000-0000-0000330C0000}"/>
    <cellStyle name="SAPBEXHLevel3 3" xfId="2819" xr:uid="{00000000-0005-0000-0000-0000340C0000}"/>
    <cellStyle name="SAPBEXHLevel3 4" xfId="3650" xr:uid="{00000000-0005-0000-0000-0000350C0000}"/>
    <cellStyle name="SAPBEXHLevel3X" xfId="2820" xr:uid="{00000000-0005-0000-0000-0000360C0000}"/>
    <cellStyle name="SAPBEXHLevel3X 2" xfId="2821" xr:uid="{00000000-0005-0000-0000-0000370C0000}"/>
    <cellStyle name="SAPBEXHLevel3X 3" xfId="2822" xr:uid="{00000000-0005-0000-0000-0000380C0000}"/>
    <cellStyle name="SAPBEXHLevel3X 4" xfId="3651" xr:uid="{00000000-0005-0000-0000-0000390C0000}"/>
    <cellStyle name="SAPBEXresData" xfId="2823" xr:uid="{00000000-0005-0000-0000-00003A0C0000}"/>
    <cellStyle name="SAPBEXresData 2" xfId="2824" xr:uid="{00000000-0005-0000-0000-00003B0C0000}"/>
    <cellStyle name="SAPBEXresData 3" xfId="2825" xr:uid="{00000000-0005-0000-0000-00003C0C0000}"/>
    <cellStyle name="SAPBEXresData 4" xfId="3652" xr:uid="{00000000-0005-0000-0000-00003D0C0000}"/>
    <cellStyle name="SAPBEXresDataEmph" xfId="2826" xr:uid="{00000000-0005-0000-0000-00003E0C0000}"/>
    <cellStyle name="SAPBEXresDataEmph 2" xfId="2827" xr:uid="{00000000-0005-0000-0000-00003F0C0000}"/>
    <cellStyle name="SAPBEXresDataEmph 3" xfId="2828" xr:uid="{00000000-0005-0000-0000-0000400C0000}"/>
    <cellStyle name="SAPBEXresDataEmph 4" xfId="3653" xr:uid="{00000000-0005-0000-0000-0000410C0000}"/>
    <cellStyle name="SAPBEXresItem" xfId="2829" xr:uid="{00000000-0005-0000-0000-0000420C0000}"/>
    <cellStyle name="SAPBEXresItem 2" xfId="2830" xr:uid="{00000000-0005-0000-0000-0000430C0000}"/>
    <cellStyle name="SAPBEXresItem 3" xfId="2831" xr:uid="{00000000-0005-0000-0000-0000440C0000}"/>
    <cellStyle name="SAPBEXresItem 4" xfId="3654" xr:uid="{00000000-0005-0000-0000-0000450C0000}"/>
    <cellStyle name="SAPBEXresItemX" xfId="2832" xr:uid="{00000000-0005-0000-0000-0000460C0000}"/>
    <cellStyle name="SAPBEXresItemX 2" xfId="2833" xr:uid="{00000000-0005-0000-0000-0000470C0000}"/>
    <cellStyle name="SAPBEXresItemX 3" xfId="2834" xr:uid="{00000000-0005-0000-0000-0000480C0000}"/>
    <cellStyle name="SAPBEXresItemX 4" xfId="3655" xr:uid="{00000000-0005-0000-0000-0000490C0000}"/>
    <cellStyle name="SAPBEXstdData" xfId="2835" xr:uid="{00000000-0005-0000-0000-00004A0C0000}"/>
    <cellStyle name="SAPBEXstdData 2" xfId="2836" xr:uid="{00000000-0005-0000-0000-00004B0C0000}"/>
    <cellStyle name="SAPBEXstdData 3" xfId="2837" xr:uid="{00000000-0005-0000-0000-00004C0C0000}"/>
    <cellStyle name="SAPBEXstdDataEmph" xfId="2838" xr:uid="{00000000-0005-0000-0000-00004D0C0000}"/>
    <cellStyle name="SAPBEXstdDataEmph 2" xfId="2839" xr:uid="{00000000-0005-0000-0000-00004E0C0000}"/>
    <cellStyle name="SAPBEXstdDataEmph 3" xfId="2840" xr:uid="{00000000-0005-0000-0000-00004F0C0000}"/>
    <cellStyle name="SAPBEXstdDataEmph 4" xfId="3656" xr:uid="{00000000-0005-0000-0000-0000500C0000}"/>
    <cellStyle name="SAPBEXstdItem" xfId="2841" xr:uid="{00000000-0005-0000-0000-0000510C0000}"/>
    <cellStyle name="SAPBEXstdItem 2" xfId="2842" xr:uid="{00000000-0005-0000-0000-0000520C0000}"/>
    <cellStyle name="SAPBEXstdItem 3" xfId="2843" xr:uid="{00000000-0005-0000-0000-0000530C0000}"/>
    <cellStyle name="SAPBEXstdItem 4" xfId="3657" xr:uid="{00000000-0005-0000-0000-0000540C0000}"/>
    <cellStyle name="SAPBEXstdItemX" xfId="2844" xr:uid="{00000000-0005-0000-0000-0000550C0000}"/>
    <cellStyle name="SAPBEXstdItemX 2" xfId="2845" xr:uid="{00000000-0005-0000-0000-0000560C0000}"/>
    <cellStyle name="SAPBEXstdItemX 3" xfId="2846" xr:uid="{00000000-0005-0000-0000-0000570C0000}"/>
    <cellStyle name="SAPBEXstdItemX 4" xfId="3658" xr:uid="{00000000-0005-0000-0000-0000580C0000}"/>
    <cellStyle name="SAPBEXtitle" xfId="2847" xr:uid="{00000000-0005-0000-0000-0000590C0000}"/>
    <cellStyle name="SAPBEXtitle 2" xfId="3659" xr:uid="{00000000-0005-0000-0000-00005A0C0000}"/>
    <cellStyle name="SAPBEXundefined" xfId="2848" xr:uid="{00000000-0005-0000-0000-00005B0C0000}"/>
    <cellStyle name="SAPBEXundefined 2" xfId="2849" xr:uid="{00000000-0005-0000-0000-00005C0C0000}"/>
    <cellStyle name="SAPBEXundefined 3" xfId="2850" xr:uid="{00000000-0005-0000-0000-00005D0C0000}"/>
    <cellStyle name="SAPBEXundefined 4" xfId="3660" xr:uid="{00000000-0005-0000-0000-00005E0C0000}"/>
    <cellStyle name="Satisfaisant" xfId="2851" xr:uid="{00000000-0005-0000-0000-00005F0C0000}"/>
    <cellStyle name="section" xfId="62" xr:uid="{00000000-0005-0000-0000-0000600C0000}"/>
    <cellStyle name="SHADE" xfId="2852" xr:uid="{00000000-0005-0000-0000-0000610C0000}"/>
    <cellStyle name="SHADEDSTORES" xfId="2853" xr:uid="{00000000-0005-0000-0000-0000620C0000}"/>
    <cellStyle name="SHADEDSTORES 2" xfId="2854" xr:uid="{00000000-0005-0000-0000-0000630C0000}"/>
    <cellStyle name="Shares" xfId="2855" xr:uid="{00000000-0005-0000-0000-0000640C0000}"/>
    <cellStyle name="ShOut" xfId="2856" xr:uid="{00000000-0005-0000-0000-0000650C0000}"/>
    <cellStyle name="siki" xfId="2857" xr:uid="{00000000-0005-0000-0000-0000660C0000}"/>
    <cellStyle name="sin nada" xfId="2858" xr:uid="{00000000-0005-0000-0000-0000670C0000}"/>
    <cellStyle name="Slide Title" xfId="2859" xr:uid="{00000000-0005-0000-0000-0000680C0000}"/>
    <cellStyle name="Sortie" xfId="2860" xr:uid="{00000000-0005-0000-0000-0000690C0000}"/>
    <cellStyle name="Source" xfId="2861" xr:uid="{00000000-0005-0000-0000-00006A0C0000}"/>
    <cellStyle name="Source Text" xfId="2862" xr:uid="{00000000-0005-0000-0000-00006B0C0000}"/>
    <cellStyle name="Source Text 10" xfId="2863" xr:uid="{00000000-0005-0000-0000-00006C0C0000}"/>
    <cellStyle name="Source Text 2" xfId="2864" xr:uid="{00000000-0005-0000-0000-00006D0C0000}"/>
    <cellStyle name="Source Text 3" xfId="2865" xr:uid="{00000000-0005-0000-0000-00006E0C0000}"/>
    <cellStyle name="Source Text 4" xfId="2866" xr:uid="{00000000-0005-0000-0000-00006F0C0000}"/>
    <cellStyle name="Source Text 5" xfId="2867" xr:uid="{00000000-0005-0000-0000-0000700C0000}"/>
    <cellStyle name="Source Text 6" xfId="2868" xr:uid="{00000000-0005-0000-0000-0000710C0000}"/>
    <cellStyle name="Source Text 7" xfId="2869" xr:uid="{00000000-0005-0000-0000-0000720C0000}"/>
    <cellStyle name="Source Text 8" xfId="2870" xr:uid="{00000000-0005-0000-0000-0000730C0000}"/>
    <cellStyle name="Source Text 9" xfId="2871" xr:uid="{00000000-0005-0000-0000-0000740C0000}"/>
    <cellStyle name="Sources" xfId="2872" xr:uid="{00000000-0005-0000-0000-0000750C0000}"/>
    <cellStyle name="specstores" xfId="2873" xr:uid="{00000000-0005-0000-0000-0000760C0000}"/>
    <cellStyle name="SPOl" xfId="2874" xr:uid="{00000000-0005-0000-0000-0000770C0000}"/>
    <cellStyle name="Standard_!!!GO" xfId="2875" xr:uid="{00000000-0005-0000-0000-0000780C0000}"/>
    <cellStyle name="Stock Comma" xfId="2876" xr:uid="{00000000-0005-0000-0000-0000790C0000}"/>
    <cellStyle name="Stock Price" xfId="2877" xr:uid="{00000000-0005-0000-0000-00007A0C0000}"/>
    <cellStyle name="STYL0 - ｽﾀｲﾙ1" xfId="2878" xr:uid="{00000000-0005-0000-0000-00007B0C0000}"/>
    <cellStyle name="STYL1 - ｽﾀｲﾙ2" xfId="2879" xr:uid="{00000000-0005-0000-0000-00007C0C0000}"/>
    <cellStyle name="STYL2 - ｽﾀｲﾙ3" xfId="2880" xr:uid="{00000000-0005-0000-0000-00007D0C0000}"/>
    <cellStyle name="STYL3 - ｽﾀｲﾙ4" xfId="2881" xr:uid="{00000000-0005-0000-0000-00007E0C0000}"/>
    <cellStyle name="STYL4 - ｽﾀｲﾙ5" xfId="2882" xr:uid="{00000000-0005-0000-0000-00007F0C0000}"/>
    <cellStyle name="STYL5 - ｽﾀｲﾙ6" xfId="2883" xr:uid="{00000000-0005-0000-0000-0000800C0000}"/>
    <cellStyle name="STYL6 - ｽﾀｲﾙ7" xfId="2884" xr:uid="{00000000-0005-0000-0000-0000810C0000}"/>
    <cellStyle name="STYL7 - ｽﾀｲﾙ8" xfId="2885" xr:uid="{00000000-0005-0000-0000-0000820C0000}"/>
    <cellStyle name="Style 1" xfId="2886" xr:uid="{00000000-0005-0000-0000-0000830C0000}"/>
    <cellStyle name="Style 2" xfId="2887" xr:uid="{00000000-0005-0000-0000-0000840C0000}"/>
    <cellStyle name="Style 22_American Asphalt &amp; Grading-investorList" xfId="2888" xr:uid="{00000000-0005-0000-0000-0000850C0000}"/>
    <cellStyle name="style001" xfId="63" xr:uid="{00000000-0005-0000-0000-0000860C0000}"/>
    <cellStyle name="STYLE1" xfId="2889" xr:uid="{00000000-0005-0000-0000-0000870C0000}"/>
    <cellStyle name="STYLE2" xfId="2890" xr:uid="{00000000-0005-0000-0000-0000880C0000}"/>
    <cellStyle name="STYLE3" xfId="2891" xr:uid="{00000000-0005-0000-0000-0000890C0000}"/>
    <cellStyle name="subhead" xfId="64" xr:uid="{00000000-0005-0000-0000-00008A0C0000}"/>
    <cellStyle name="Subscribers" xfId="2892" xr:uid="{00000000-0005-0000-0000-00008B0C0000}"/>
    <cellStyle name="Subtitle" xfId="2893" xr:uid="{00000000-0005-0000-0000-00008C0C0000}"/>
    <cellStyle name="SubTotal" xfId="2894" xr:uid="{00000000-0005-0000-0000-00008D0C0000}"/>
    <cellStyle name="SubTotal 2" xfId="2895" xr:uid="{00000000-0005-0000-0000-00008E0C0000}"/>
    <cellStyle name="SubTotal 3" xfId="2896" xr:uid="{00000000-0005-0000-0000-00008F0C0000}"/>
    <cellStyle name="SUBTOTAL1" xfId="2897" xr:uid="{00000000-0005-0000-0000-0000900C0000}"/>
    <cellStyle name="Subtotal2" xfId="2898" xr:uid="{00000000-0005-0000-0000-0000910C0000}"/>
    <cellStyle name="SUBTOTAL3" xfId="2899" xr:uid="{00000000-0005-0000-0000-0000920C0000}"/>
    <cellStyle name="SUBTOTAL4" xfId="2900" xr:uid="{00000000-0005-0000-0000-0000930C0000}"/>
    <cellStyle name="SUBTOTAL5" xfId="2901" xr:uid="{00000000-0005-0000-0000-0000940C0000}"/>
    <cellStyle name="SUBTOTAL6" xfId="2902" xr:uid="{00000000-0005-0000-0000-0000950C0000}"/>
    <cellStyle name="SUMME_Wert" xfId="2903" xr:uid="{00000000-0005-0000-0000-0000960C0000}"/>
    <cellStyle name="ＳＶ伝票" xfId="65" xr:uid="{00000000-0005-0000-0000-0000970C0000}"/>
    <cellStyle name="Table Head" xfId="2904" xr:uid="{00000000-0005-0000-0000-0000980C0000}"/>
    <cellStyle name="Table Head Aligned" xfId="2905" xr:uid="{00000000-0005-0000-0000-0000990C0000}"/>
    <cellStyle name="Table Head Blue" xfId="2906" xr:uid="{00000000-0005-0000-0000-00009A0C0000}"/>
    <cellStyle name="Table Head Green" xfId="2907" xr:uid="{00000000-0005-0000-0000-00009B0C0000}"/>
    <cellStyle name="Table Head_Alamosa Bids II" xfId="2908" xr:uid="{00000000-0005-0000-0000-00009C0C0000}"/>
    <cellStyle name="Table Heading" xfId="2909" xr:uid="{00000000-0005-0000-0000-00009D0C0000}"/>
    <cellStyle name="Table Label" xfId="2910" xr:uid="{00000000-0005-0000-0000-00009E0C0000}"/>
    <cellStyle name="Table Label 2" xfId="2911" xr:uid="{00000000-0005-0000-0000-00009F0C0000}"/>
    <cellStyle name="Table Label 3" xfId="2912" xr:uid="{00000000-0005-0000-0000-0000A00C0000}"/>
    <cellStyle name="Table Source" xfId="2913" xr:uid="{00000000-0005-0000-0000-0000A10C0000}"/>
    <cellStyle name="Table Text" xfId="2914" xr:uid="{00000000-0005-0000-0000-0000A20C0000}"/>
    <cellStyle name="Table Title" xfId="2915" xr:uid="{00000000-0005-0000-0000-0000A30C0000}"/>
    <cellStyle name="Table Units" xfId="2916" xr:uid="{00000000-0005-0000-0000-0000A40C0000}"/>
    <cellStyle name="Table_Header" xfId="2917" xr:uid="{00000000-0005-0000-0000-0000A50C0000}"/>
    <cellStyle name="Tableau" xfId="2918" xr:uid="{00000000-0005-0000-0000-0000A60C0000}"/>
    <cellStyle name="TableBody" xfId="2919" xr:uid="{00000000-0005-0000-0000-0000A70C0000}"/>
    <cellStyle name="TableColHeads" xfId="2920" xr:uid="{00000000-0005-0000-0000-0000A80C0000}"/>
    <cellStyle name="TC_MM/DD" xfId="2921" xr:uid="{00000000-0005-0000-0000-0000A90C0000}"/>
    <cellStyle name="Test" xfId="2922" xr:uid="{00000000-0005-0000-0000-0000AA0C0000}"/>
    <cellStyle name="Text" xfId="2923" xr:uid="{00000000-0005-0000-0000-0000AB0C0000}"/>
    <cellStyle name="Text 1" xfId="2924" xr:uid="{00000000-0005-0000-0000-0000AC0C0000}"/>
    <cellStyle name="Text 2" xfId="2925" xr:uid="{00000000-0005-0000-0000-0000AD0C0000}"/>
    <cellStyle name="Text Head" xfId="2926" xr:uid="{00000000-0005-0000-0000-0000AE0C0000}"/>
    <cellStyle name="Text Head 1" xfId="2927" xr:uid="{00000000-0005-0000-0000-0000AF0C0000}"/>
    <cellStyle name="Text Head 2" xfId="2928" xr:uid="{00000000-0005-0000-0000-0000B00C0000}"/>
    <cellStyle name="Text Indent 1" xfId="2929" xr:uid="{00000000-0005-0000-0000-0000B10C0000}"/>
    <cellStyle name="Text Indent 2" xfId="2930" xr:uid="{00000000-0005-0000-0000-0000B20C0000}"/>
    <cellStyle name="Text Indent A" xfId="2931" xr:uid="{00000000-0005-0000-0000-0000B30C0000}"/>
    <cellStyle name="Text Indent B" xfId="2932" xr:uid="{00000000-0005-0000-0000-0000B40C0000}"/>
    <cellStyle name="Text Indent C" xfId="2933" xr:uid="{00000000-0005-0000-0000-0000B50C0000}"/>
    <cellStyle name="Texte explicatif" xfId="2934" xr:uid="{00000000-0005-0000-0000-0000B60C0000}"/>
    <cellStyle name="Times New Roman" xfId="2935" xr:uid="{00000000-0005-0000-0000-0000B70C0000}"/>
    <cellStyle name="title" xfId="66" xr:uid="{00000000-0005-0000-0000-0000B80C0000}"/>
    <cellStyle name="Title - Style1" xfId="2936" xr:uid="{00000000-0005-0000-0000-0000B90C0000}"/>
    <cellStyle name="Title [Helv]" xfId="2937" xr:uid="{00000000-0005-0000-0000-0000BA0C0000}"/>
    <cellStyle name="Title [Helv] 2" xfId="2938" xr:uid="{00000000-0005-0000-0000-0000BB0C0000}"/>
    <cellStyle name="Title [Palat]" xfId="2939" xr:uid="{00000000-0005-0000-0000-0000BC0C0000}"/>
    <cellStyle name="Title [Palat] 2" xfId="2940" xr:uid="{00000000-0005-0000-0000-0000BD0C0000}"/>
    <cellStyle name="Title 10" xfId="2941" xr:uid="{00000000-0005-0000-0000-0000BE0C0000}"/>
    <cellStyle name="Title 11" xfId="2942" xr:uid="{00000000-0005-0000-0000-0000BF0C0000}"/>
    <cellStyle name="Title 2" xfId="2943" xr:uid="{00000000-0005-0000-0000-0000C00C0000}"/>
    <cellStyle name="Title 2 10" xfId="2944" xr:uid="{00000000-0005-0000-0000-0000C10C0000}"/>
    <cellStyle name="Title 2 2" xfId="2945" xr:uid="{00000000-0005-0000-0000-0000C20C0000}"/>
    <cellStyle name="Title 2 3" xfId="2946" xr:uid="{00000000-0005-0000-0000-0000C30C0000}"/>
    <cellStyle name="Title 2 4" xfId="2947" xr:uid="{00000000-0005-0000-0000-0000C40C0000}"/>
    <cellStyle name="Title 2 5" xfId="2948" xr:uid="{00000000-0005-0000-0000-0000C50C0000}"/>
    <cellStyle name="Title 2 6" xfId="2949" xr:uid="{00000000-0005-0000-0000-0000C60C0000}"/>
    <cellStyle name="Title 2 7" xfId="2950" xr:uid="{00000000-0005-0000-0000-0000C70C0000}"/>
    <cellStyle name="Title 2 8" xfId="2951" xr:uid="{00000000-0005-0000-0000-0000C80C0000}"/>
    <cellStyle name="Title 2 9" xfId="2952" xr:uid="{00000000-0005-0000-0000-0000C90C0000}"/>
    <cellStyle name="Title 3" xfId="2953" xr:uid="{00000000-0005-0000-0000-0000CA0C0000}"/>
    <cellStyle name="Title 4" xfId="2954" xr:uid="{00000000-0005-0000-0000-0000CB0C0000}"/>
    <cellStyle name="Title 5" xfId="2955" xr:uid="{00000000-0005-0000-0000-0000CC0C0000}"/>
    <cellStyle name="Title 6" xfId="2956" xr:uid="{00000000-0005-0000-0000-0000CD0C0000}"/>
    <cellStyle name="Title 7" xfId="2957" xr:uid="{00000000-0005-0000-0000-0000CE0C0000}"/>
    <cellStyle name="Title 7 2" xfId="2958" xr:uid="{00000000-0005-0000-0000-0000CF0C0000}"/>
    <cellStyle name="Title 8" xfId="2959" xr:uid="{00000000-0005-0000-0000-0000D00C0000}"/>
    <cellStyle name="Title 8 2" xfId="2960" xr:uid="{00000000-0005-0000-0000-0000D10C0000}"/>
    <cellStyle name="Title 9" xfId="2961" xr:uid="{00000000-0005-0000-0000-0000D20C0000}"/>
    <cellStyle name="Title 9 2" xfId="2962" xr:uid="{00000000-0005-0000-0000-0000D30C0000}"/>
    <cellStyle name="Titre" xfId="2963" xr:uid="{00000000-0005-0000-0000-0000D40C0000}"/>
    <cellStyle name="Titre 1" xfId="2964" xr:uid="{00000000-0005-0000-0000-0000D50C0000}"/>
    <cellStyle name="Titre 2" xfId="2965" xr:uid="{00000000-0005-0000-0000-0000D60C0000}"/>
    <cellStyle name="Titre 3" xfId="2966" xr:uid="{00000000-0005-0000-0000-0000D70C0000}"/>
    <cellStyle name="Titre 4" xfId="2967" xr:uid="{00000000-0005-0000-0000-0000D80C0000}"/>
    <cellStyle name="Titulo fecha 2" xfId="2968" xr:uid="{00000000-0005-0000-0000-0000D90C0000}"/>
    <cellStyle name="Titulo fecha 2 2" xfId="2969" xr:uid="{00000000-0005-0000-0000-0000DA0C0000}"/>
    <cellStyle name="Titulo fecha 2 3" xfId="2970" xr:uid="{00000000-0005-0000-0000-0000DB0C0000}"/>
    <cellStyle name="Titulos Fecha" xfId="2971" xr:uid="{00000000-0005-0000-0000-0000DC0C0000}"/>
    <cellStyle name="Titulos Fecha 2" xfId="2972" xr:uid="{00000000-0005-0000-0000-0000DD0C0000}"/>
    <cellStyle name="TOC 1" xfId="2973" xr:uid="{00000000-0005-0000-0000-0000DE0C0000}"/>
    <cellStyle name="TOC 2" xfId="2974" xr:uid="{00000000-0005-0000-0000-0000DF0C0000}"/>
    <cellStyle name="Top and Bottom Border" xfId="2975" xr:uid="{00000000-0005-0000-0000-0000E00C0000}"/>
    <cellStyle name="Top and Bottom Border 2" xfId="2976" xr:uid="{00000000-0005-0000-0000-0000E10C0000}"/>
    <cellStyle name="Top and Bottom Border 3" xfId="2977" xr:uid="{00000000-0005-0000-0000-0000E20C0000}"/>
    <cellStyle name="Top Edge" xfId="2978" xr:uid="{00000000-0005-0000-0000-0000E30C0000}"/>
    <cellStyle name="Total" xfId="67" xr:uid="{00000000-0005-0000-0000-0000E40C0000}"/>
    <cellStyle name="Total 10" xfId="2979" xr:uid="{00000000-0005-0000-0000-0000E50C0000}"/>
    <cellStyle name="Total 11" xfId="2980" xr:uid="{00000000-0005-0000-0000-0000E60C0000}"/>
    <cellStyle name="Total 2" xfId="2981" xr:uid="{00000000-0005-0000-0000-0000E70C0000}"/>
    <cellStyle name="Total 2 10" xfId="2982" xr:uid="{00000000-0005-0000-0000-0000E80C0000}"/>
    <cellStyle name="Total 2 2" xfId="2983" xr:uid="{00000000-0005-0000-0000-0000E90C0000}"/>
    <cellStyle name="Total 2 3" xfId="2984" xr:uid="{00000000-0005-0000-0000-0000EA0C0000}"/>
    <cellStyle name="Total 2 4" xfId="2985" xr:uid="{00000000-0005-0000-0000-0000EB0C0000}"/>
    <cellStyle name="Total 2 5" xfId="2986" xr:uid="{00000000-0005-0000-0000-0000EC0C0000}"/>
    <cellStyle name="Total 2 6" xfId="2987" xr:uid="{00000000-0005-0000-0000-0000ED0C0000}"/>
    <cellStyle name="Total 2 7" xfId="2988" xr:uid="{00000000-0005-0000-0000-0000EE0C0000}"/>
    <cellStyle name="Total 2 8" xfId="2989" xr:uid="{00000000-0005-0000-0000-0000EF0C0000}"/>
    <cellStyle name="Total 2 9" xfId="2990" xr:uid="{00000000-0005-0000-0000-0000F00C0000}"/>
    <cellStyle name="Total 3" xfId="2991" xr:uid="{00000000-0005-0000-0000-0000F10C0000}"/>
    <cellStyle name="Total 4" xfId="2992" xr:uid="{00000000-0005-0000-0000-0000F20C0000}"/>
    <cellStyle name="Total 5" xfId="2993" xr:uid="{00000000-0005-0000-0000-0000F30C0000}"/>
    <cellStyle name="Total 6" xfId="2994" xr:uid="{00000000-0005-0000-0000-0000F40C0000}"/>
    <cellStyle name="Total 7" xfId="2995" xr:uid="{00000000-0005-0000-0000-0000F50C0000}"/>
    <cellStyle name="Total 7 2" xfId="2996" xr:uid="{00000000-0005-0000-0000-0000F60C0000}"/>
    <cellStyle name="Total 8" xfId="2997" xr:uid="{00000000-0005-0000-0000-0000F70C0000}"/>
    <cellStyle name="Total 8 2" xfId="2998" xr:uid="{00000000-0005-0000-0000-0000F80C0000}"/>
    <cellStyle name="Total 9" xfId="2999" xr:uid="{00000000-0005-0000-0000-0000F90C0000}"/>
    <cellStyle name="Total 9 2" xfId="3000" xr:uid="{00000000-0005-0000-0000-0000FA0C0000}"/>
    <cellStyle name="TotalCurrency" xfId="3001" xr:uid="{00000000-0005-0000-0000-0000FB0C0000}"/>
    <cellStyle name="Tusental (0)_pldt" xfId="3002" xr:uid="{00000000-0005-0000-0000-0000FC0C0000}"/>
    <cellStyle name="Tusental_pldt" xfId="3003" xr:uid="{00000000-0005-0000-0000-0000FD0C0000}"/>
    <cellStyle name="tvICP" xfId="3004" xr:uid="{00000000-0005-0000-0000-0000FE0C0000}"/>
    <cellStyle name="tvICP 10" xfId="3005" xr:uid="{00000000-0005-0000-0000-0000FF0C0000}"/>
    <cellStyle name="tvICP 2" xfId="3006" xr:uid="{00000000-0005-0000-0000-0000000D0000}"/>
    <cellStyle name="tvICP 3" xfId="3007" xr:uid="{00000000-0005-0000-0000-0000010D0000}"/>
    <cellStyle name="tvICP 4" xfId="3008" xr:uid="{00000000-0005-0000-0000-0000020D0000}"/>
    <cellStyle name="tvICP 5" xfId="3009" xr:uid="{00000000-0005-0000-0000-0000030D0000}"/>
    <cellStyle name="tvICP 6" xfId="3010" xr:uid="{00000000-0005-0000-0000-0000040D0000}"/>
    <cellStyle name="tvICP 7" xfId="3011" xr:uid="{00000000-0005-0000-0000-0000050D0000}"/>
    <cellStyle name="tvICP 8" xfId="3012" xr:uid="{00000000-0005-0000-0000-0000060D0000}"/>
    <cellStyle name="tvICP 9" xfId="3013" xr:uid="{00000000-0005-0000-0000-0000070D0000}"/>
    <cellStyle name="tvICPx" xfId="3014" xr:uid="{00000000-0005-0000-0000-0000080D0000}"/>
    <cellStyle name="tvICPx 10" xfId="3015" xr:uid="{00000000-0005-0000-0000-0000090D0000}"/>
    <cellStyle name="tvICPx 2" xfId="3016" xr:uid="{00000000-0005-0000-0000-00000A0D0000}"/>
    <cellStyle name="tvICPx 3" xfId="3017" xr:uid="{00000000-0005-0000-0000-00000B0D0000}"/>
    <cellStyle name="tvICPx 4" xfId="3018" xr:uid="{00000000-0005-0000-0000-00000C0D0000}"/>
    <cellStyle name="tvICPx 5" xfId="3019" xr:uid="{00000000-0005-0000-0000-00000D0D0000}"/>
    <cellStyle name="tvICPx 6" xfId="3020" xr:uid="{00000000-0005-0000-0000-00000E0D0000}"/>
    <cellStyle name="tvICPx 7" xfId="3021" xr:uid="{00000000-0005-0000-0000-00000F0D0000}"/>
    <cellStyle name="tvICPx 8" xfId="3022" xr:uid="{00000000-0005-0000-0000-0000100D0000}"/>
    <cellStyle name="tvICPx 9" xfId="3023" xr:uid="{00000000-0005-0000-0000-0000110D0000}"/>
    <cellStyle name="u" xfId="3024" xr:uid="{00000000-0005-0000-0000-0000120D0000}"/>
    <cellStyle name="u_Sum_Formula" xfId="3025" xr:uid="{00000000-0005-0000-0000-0000130D0000}"/>
    <cellStyle name="u_Sum_Formula_ADAM - LBO 071004 v3" xfId="3026" xr:uid="{00000000-0005-0000-0000-0000140D0000}"/>
    <cellStyle name="Überschrift" xfId="3027" xr:uid="{00000000-0005-0000-0000-0000150D0000}"/>
    <cellStyle name="Überschrift 4" xfId="3028" xr:uid="{00000000-0005-0000-0000-0000160D0000}"/>
    <cellStyle name="Überschrift_20060221_Normalisation" xfId="3029" xr:uid="{00000000-0005-0000-0000-0000170D0000}"/>
    <cellStyle name="ubordinated Debt" xfId="3030" xr:uid="{00000000-0005-0000-0000-0000180D0000}"/>
    <cellStyle name="UK numbers not shaded" xfId="3031" xr:uid="{00000000-0005-0000-0000-0000190D0000}"/>
    <cellStyle name="UK subtotal not shaded" xfId="3032" xr:uid="{00000000-0005-0000-0000-00001A0D0000}"/>
    <cellStyle name="UK subtotal not shaded 2" xfId="3033" xr:uid="{00000000-0005-0000-0000-00001B0D0000}"/>
    <cellStyle name="UK subtotal not shaded 3" xfId="3034" xr:uid="{00000000-0005-0000-0000-00001C0D0000}"/>
    <cellStyle name="UK total not shaded" xfId="3035" xr:uid="{00000000-0005-0000-0000-00001D0D0000}"/>
    <cellStyle name="UK total not shaded 2" xfId="3036" xr:uid="{00000000-0005-0000-0000-00001E0D0000}"/>
    <cellStyle name="UK total not shaded 3" xfId="3037" xr:uid="{00000000-0005-0000-0000-00001F0D0000}"/>
    <cellStyle name="Undefiniert" xfId="3038" xr:uid="{00000000-0005-0000-0000-0000200D0000}"/>
    <cellStyle name="Underline_Double" xfId="3039" xr:uid="{00000000-0005-0000-0000-0000210D0000}"/>
    <cellStyle name="Unprotected" xfId="3040" xr:uid="{00000000-0005-0000-0000-0000220D0000}"/>
    <cellStyle name="User_Defined_A" xfId="3041" xr:uid="{00000000-0005-0000-0000-0000230D0000}"/>
    <cellStyle name="VAL" xfId="3042" xr:uid="{00000000-0005-0000-0000-0000240D0000}"/>
    <cellStyle name="Validation" xfId="3043" xr:uid="{00000000-0005-0000-0000-0000250D0000}"/>
    <cellStyle name="Valuta (0)_pldt" xfId="3044" xr:uid="{00000000-0005-0000-0000-0000260D0000}"/>
    <cellStyle name="Valuta_pldt" xfId="3045" xr:uid="{00000000-0005-0000-0000-0000270D0000}"/>
    <cellStyle name="Vérification" xfId="3046" xr:uid="{00000000-0005-0000-0000-0000280D0000}"/>
    <cellStyle name="w12" xfId="3047" xr:uid="{00000000-0005-0000-0000-0000290D0000}"/>
    <cellStyle name="Währung [0]_Kost 0102 nach GL" xfId="3048" xr:uid="{00000000-0005-0000-0000-00002A0D0000}"/>
    <cellStyle name="Währung_Kost 0102 nach GL" xfId="3049" xr:uid="{00000000-0005-0000-0000-00002B0D0000}"/>
    <cellStyle name="Warning Text" xfId="68" xr:uid="{00000000-0005-0000-0000-00002C0D0000}"/>
    <cellStyle name="Warning Text 10" xfId="3050" xr:uid="{00000000-0005-0000-0000-00002D0D0000}"/>
    <cellStyle name="Warning Text 11" xfId="3051" xr:uid="{00000000-0005-0000-0000-00002E0D0000}"/>
    <cellStyle name="Warning Text 2" xfId="3052" xr:uid="{00000000-0005-0000-0000-00002F0D0000}"/>
    <cellStyle name="Warning Text 2 10" xfId="3053" xr:uid="{00000000-0005-0000-0000-0000300D0000}"/>
    <cellStyle name="Warning Text 2 2" xfId="3054" xr:uid="{00000000-0005-0000-0000-0000310D0000}"/>
    <cellStyle name="Warning Text 2 3" xfId="3055" xr:uid="{00000000-0005-0000-0000-0000320D0000}"/>
    <cellStyle name="Warning Text 2 4" xfId="3056" xr:uid="{00000000-0005-0000-0000-0000330D0000}"/>
    <cellStyle name="Warning Text 2 5" xfId="3057" xr:uid="{00000000-0005-0000-0000-0000340D0000}"/>
    <cellStyle name="Warning Text 2 6" xfId="3058" xr:uid="{00000000-0005-0000-0000-0000350D0000}"/>
    <cellStyle name="Warning Text 2 7" xfId="3059" xr:uid="{00000000-0005-0000-0000-0000360D0000}"/>
    <cellStyle name="Warning Text 2 8" xfId="3060" xr:uid="{00000000-0005-0000-0000-0000370D0000}"/>
    <cellStyle name="Warning Text 2 9" xfId="3061" xr:uid="{00000000-0005-0000-0000-0000380D0000}"/>
    <cellStyle name="Warning Text 3" xfId="3062" xr:uid="{00000000-0005-0000-0000-0000390D0000}"/>
    <cellStyle name="Warning Text 4" xfId="3063" xr:uid="{00000000-0005-0000-0000-00003A0D0000}"/>
    <cellStyle name="Warning Text 5" xfId="3064" xr:uid="{00000000-0005-0000-0000-00003B0D0000}"/>
    <cellStyle name="Warning Text 6" xfId="3065" xr:uid="{00000000-0005-0000-0000-00003C0D0000}"/>
    <cellStyle name="Warning Text 7" xfId="3066" xr:uid="{00000000-0005-0000-0000-00003D0D0000}"/>
    <cellStyle name="Warning Text 7 2" xfId="3067" xr:uid="{00000000-0005-0000-0000-00003E0D0000}"/>
    <cellStyle name="Warning Text 8" xfId="3068" xr:uid="{00000000-0005-0000-0000-00003F0D0000}"/>
    <cellStyle name="Warning Text 8 2" xfId="3069" xr:uid="{00000000-0005-0000-0000-0000400D0000}"/>
    <cellStyle name="Warning Text 9" xfId="3070" xr:uid="{00000000-0005-0000-0000-0000410D0000}"/>
    <cellStyle name="Warning Text 9 2" xfId="3071" xr:uid="{00000000-0005-0000-0000-0000420D0000}"/>
    <cellStyle name="WhiteCells" xfId="3072" xr:uid="{00000000-0005-0000-0000-0000430D0000}"/>
    <cellStyle name="WingDing" xfId="3073" xr:uid="{00000000-0005-0000-0000-0000440D0000}"/>
    <cellStyle name="WITHDRAWN" xfId="3074" xr:uid="{00000000-0005-0000-0000-0000450D0000}"/>
    <cellStyle name="Work in progress" xfId="3075" xr:uid="{00000000-0005-0000-0000-0000460D0000}"/>
    <cellStyle name="Work in progress 2" xfId="3076" xr:uid="{00000000-0005-0000-0000-0000470D0000}"/>
    <cellStyle name="Work in progress 3" xfId="3077" xr:uid="{00000000-0005-0000-0000-0000480D0000}"/>
    <cellStyle name="WP" xfId="3078" xr:uid="{00000000-0005-0000-0000-0000490D0000}"/>
    <cellStyle name="wrap" xfId="3079" xr:uid="{00000000-0005-0000-0000-00004A0D0000}"/>
    <cellStyle name="wrapup" xfId="3080" xr:uid="{00000000-0005-0000-0000-00004B0D0000}"/>
    <cellStyle name="W臧rung_!!!GO" xfId="3081" xr:uid="{00000000-0005-0000-0000-00004C0D0000}"/>
    <cellStyle name="x Men" xfId="3082" xr:uid="{00000000-0005-0000-0000-00004D0D0000}"/>
    <cellStyle name="y_year" xfId="3083" xr:uid="{00000000-0005-0000-0000-00004E0D0000}"/>
    <cellStyle name="y_year 2" xfId="3084" xr:uid="{00000000-0005-0000-0000-00004F0D0000}"/>
    <cellStyle name="y_year 3" xfId="3085" xr:uid="{00000000-0005-0000-0000-0000500D0000}"/>
    <cellStyle name="y_year_ADAM - LBO 071004 v3" xfId="3086" xr:uid="{00000000-0005-0000-0000-0000510D0000}"/>
    <cellStyle name="y_year_ADAM - LBO 071004 v3 2" xfId="3087" xr:uid="{00000000-0005-0000-0000-0000520D0000}"/>
    <cellStyle name="y_year_ADAM - LBO 071004 v3 3" xfId="3088" xr:uid="{00000000-0005-0000-0000-0000530D0000}"/>
    <cellStyle name="Year" xfId="3089" xr:uid="{00000000-0005-0000-0000-0000540D0000}"/>
    <cellStyle name="yy&quot;年&quot;mm&quot;月&quot;" xfId="69" xr:uid="{00000000-0005-0000-0000-0000550D0000}"/>
    <cellStyle name="yy/&quot;年&quot;mm&quot;月&quot;" xfId="70" xr:uid="{00000000-0005-0000-0000-0000560D0000}"/>
    <cellStyle name="Zaph Call 11pt" xfId="3090" xr:uid="{00000000-0005-0000-0000-0000570D0000}"/>
    <cellStyle name="アクセント 1 2" xfId="3091" xr:uid="{00000000-0005-0000-0000-0000580D0000}"/>
    <cellStyle name="アクセント 1 2 2" xfId="3300" xr:uid="{00000000-0005-0000-0000-0000590D0000}"/>
    <cellStyle name="アクセント 1 3" xfId="3661" xr:uid="{00000000-0005-0000-0000-00005A0D0000}"/>
    <cellStyle name="アクセント 1 3 2" xfId="3662" xr:uid="{00000000-0005-0000-0000-00005B0D0000}"/>
    <cellStyle name="アクセント 1 3 3" xfId="3663" xr:uid="{00000000-0005-0000-0000-00005C0D0000}"/>
    <cellStyle name="アクセント 1 3 4" xfId="3664" xr:uid="{00000000-0005-0000-0000-00005D0D0000}"/>
    <cellStyle name="アクセント 1 3 5" xfId="3665" xr:uid="{00000000-0005-0000-0000-00005E0D0000}"/>
    <cellStyle name="アクセント 1 4" xfId="3666" xr:uid="{00000000-0005-0000-0000-00005F0D0000}"/>
    <cellStyle name="アクセント 1 4 2" xfId="3667" xr:uid="{00000000-0005-0000-0000-0000600D0000}"/>
    <cellStyle name="アクセント 1 4 3" xfId="3668" xr:uid="{00000000-0005-0000-0000-0000610D0000}"/>
    <cellStyle name="アクセント 1 4 4" xfId="3669" xr:uid="{00000000-0005-0000-0000-0000620D0000}"/>
    <cellStyle name="アクセント 1 4 5" xfId="3670" xr:uid="{00000000-0005-0000-0000-0000630D0000}"/>
    <cellStyle name="アクセント 1 5" xfId="3339" xr:uid="{00000000-0005-0000-0000-0000640D0000}"/>
    <cellStyle name="アクセント 2 2" xfId="3092" xr:uid="{00000000-0005-0000-0000-0000650D0000}"/>
    <cellStyle name="アクセント 2 2 2" xfId="3301" xr:uid="{00000000-0005-0000-0000-0000660D0000}"/>
    <cellStyle name="アクセント 2 3" xfId="3671" xr:uid="{00000000-0005-0000-0000-0000670D0000}"/>
    <cellStyle name="アクセント 2 3 2" xfId="3672" xr:uid="{00000000-0005-0000-0000-0000680D0000}"/>
    <cellStyle name="アクセント 2 3 3" xfId="3673" xr:uid="{00000000-0005-0000-0000-0000690D0000}"/>
    <cellStyle name="アクセント 2 3 4" xfId="3674" xr:uid="{00000000-0005-0000-0000-00006A0D0000}"/>
    <cellStyle name="アクセント 2 3 5" xfId="3675" xr:uid="{00000000-0005-0000-0000-00006B0D0000}"/>
    <cellStyle name="アクセント 2 4" xfId="3676" xr:uid="{00000000-0005-0000-0000-00006C0D0000}"/>
    <cellStyle name="アクセント 2 4 2" xfId="3677" xr:uid="{00000000-0005-0000-0000-00006D0D0000}"/>
    <cellStyle name="アクセント 2 4 3" xfId="3678" xr:uid="{00000000-0005-0000-0000-00006E0D0000}"/>
    <cellStyle name="アクセント 2 4 4" xfId="3679" xr:uid="{00000000-0005-0000-0000-00006F0D0000}"/>
    <cellStyle name="アクセント 2 4 5" xfId="3680" xr:uid="{00000000-0005-0000-0000-0000700D0000}"/>
    <cellStyle name="アクセント 2 5" xfId="3343" xr:uid="{00000000-0005-0000-0000-0000710D0000}"/>
    <cellStyle name="アクセント 3 2" xfId="3093" xr:uid="{00000000-0005-0000-0000-0000720D0000}"/>
    <cellStyle name="アクセント 3 2 2" xfId="3302" xr:uid="{00000000-0005-0000-0000-0000730D0000}"/>
    <cellStyle name="アクセント 3 3" xfId="3681" xr:uid="{00000000-0005-0000-0000-0000740D0000}"/>
    <cellStyle name="アクセント 3 3 2" xfId="3682" xr:uid="{00000000-0005-0000-0000-0000750D0000}"/>
    <cellStyle name="アクセント 3 3 3" xfId="3683" xr:uid="{00000000-0005-0000-0000-0000760D0000}"/>
    <cellStyle name="アクセント 3 3 4" xfId="3684" xr:uid="{00000000-0005-0000-0000-0000770D0000}"/>
    <cellStyle name="アクセント 3 3 5" xfId="3685" xr:uid="{00000000-0005-0000-0000-0000780D0000}"/>
    <cellStyle name="アクセント 3 4" xfId="3686" xr:uid="{00000000-0005-0000-0000-0000790D0000}"/>
    <cellStyle name="アクセント 3 4 2" xfId="3687" xr:uid="{00000000-0005-0000-0000-00007A0D0000}"/>
    <cellStyle name="アクセント 3 4 3" xfId="3688" xr:uid="{00000000-0005-0000-0000-00007B0D0000}"/>
    <cellStyle name="アクセント 3 4 4" xfId="3689" xr:uid="{00000000-0005-0000-0000-00007C0D0000}"/>
    <cellStyle name="アクセント 3 4 5" xfId="3690" xr:uid="{00000000-0005-0000-0000-00007D0D0000}"/>
    <cellStyle name="アクセント 3 5" xfId="3347" xr:uid="{00000000-0005-0000-0000-00007E0D0000}"/>
    <cellStyle name="アクセント 4 2" xfId="3094" xr:uid="{00000000-0005-0000-0000-00007F0D0000}"/>
    <cellStyle name="アクセント 4 2 2" xfId="3303" xr:uid="{00000000-0005-0000-0000-0000800D0000}"/>
    <cellStyle name="アクセント 4 3" xfId="3691" xr:uid="{00000000-0005-0000-0000-0000810D0000}"/>
    <cellStyle name="アクセント 4 3 2" xfId="3692" xr:uid="{00000000-0005-0000-0000-0000820D0000}"/>
    <cellStyle name="アクセント 4 3 3" xfId="3693" xr:uid="{00000000-0005-0000-0000-0000830D0000}"/>
    <cellStyle name="アクセント 4 3 4" xfId="3694" xr:uid="{00000000-0005-0000-0000-0000840D0000}"/>
    <cellStyle name="アクセント 4 3 5" xfId="3695" xr:uid="{00000000-0005-0000-0000-0000850D0000}"/>
    <cellStyle name="アクセント 4 4" xfId="3696" xr:uid="{00000000-0005-0000-0000-0000860D0000}"/>
    <cellStyle name="アクセント 4 4 2" xfId="3697" xr:uid="{00000000-0005-0000-0000-0000870D0000}"/>
    <cellStyle name="アクセント 4 4 3" xfId="3698" xr:uid="{00000000-0005-0000-0000-0000880D0000}"/>
    <cellStyle name="アクセント 4 4 4" xfId="3699" xr:uid="{00000000-0005-0000-0000-0000890D0000}"/>
    <cellStyle name="アクセント 4 4 5" xfId="3700" xr:uid="{00000000-0005-0000-0000-00008A0D0000}"/>
    <cellStyle name="アクセント 4 5" xfId="3351" xr:uid="{00000000-0005-0000-0000-00008B0D0000}"/>
    <cellStyle name="アクセント 5 2" xfId="3095" xr:uid="{00000000-0005-0000-0000-00008C0D0000}"/>
    <cellStyle name="アクセント 5 2 2" xfId="3304" xr:uid="{00000000-0005-0000-0000-00008D0D0000}"/>
    <cellStyle name="アクセント 5 3" xfId="3701" xr:uid="{00000000-0005-0000-0000-00008E0D0000}"/>
    <cellStyle name="アクセント 5 3 2" xfId="3702" xr:uid="{00000000-0005-0000-0000-00008F0D0000}"/>
    <cellStyle name="アクセント 5 3 3" xfId="3703" xr:uid="{00000000-0005-0000-0000-0000900D0000}"/>
    <cellStyle name="アクセント 5 3 4" xfId="3704" xr:uid="{00000000-0005-0000-0000-0000910D0000}"/>
    <cellStyle name="アクセント 5 3 5" xfId="3705" xr:uid="{00000000-0005-0000-0000-0000920D0000}"/>
    <cellStyle name="アクセント 5 4" xfId="3706" xr:uid="{00000000-0005-0000-0000-0000930D0000}"/>
    <cellStyle name="アクセント 5 4 2" xfId="3707" xr:uid="{00000000-0005-0000-0000-0000940D0000}"/>
    <cellStyle name="アクセント 5 4 3" xfId="3708" xr:uid="{00000000-0005-0000-0000-0000950D0000}"/>
    <cellStyle name="アクセント 5 4 4" xfId="3709" xr:uid="{00000000-0005-0000-0000-0000960D0000}"/>
    <cellStyle name="アクセント 5 4 5" xfId="3710" xr:uid="{00000000-0005-0000-0000-0000970D0000}"/>
    <cellStyle name="アクセント 5 5" xfId="3355" xr:uid="{00000000-0005-0000-0000-0000980D0000}"/>
    <cellStyle name="アクセント 6 2" xfId="3096" xr:uid="{00000000-0005-0000-0000-0000990D0000}"/>
    <cellStyle name="アクセント 6 2 2" xfId="3305" xr:uid="{00000000-0005-0000-0000-00009A0D0000}"/>
    <cellStyle name="アクセント 6 3" xfId="3711" xr:uid="{00000000-0005-0000-0000-00009B0D0000}"/>
    <cellStyle name="アクセント 6 3 2" xfId="3712" xr:uid="{00000000-0005-0000-0000-00009C0D0000}"/>
    <cellStyle name="アクセント 6 3 3" xfId="3713" xr:uid="{00000000-0005-0000-0000-00009D0D0000}"/>
    <cellStyle name="アクセント 6 3 4" xfId="3714" xr:uid="{00000000-0005-0000-0000-00009E0D0000}"/>
    <cellStyle name="アクセント 6 3 5" xfId="3715" xr:uid="{00000000-0005-0000-0000-00009F0D0000}"/>
    <cellStyle name="アクセント 6 4" xfId="3716" xr:uid="{00000000-0005-0000-0000-0000A00D0000}"/>
    <cellStyle name="アクセント 6 4 2" xfId="3717" xr:uid="{00000000-0005-0000-0000-0000A10D0000}"/>
    <cellStyle name="アクセント 6 4 3" xfId="3718" xr:uid="{00000000-0005-0000-0000-0000A20D0000}"/>
    <cellStyle name="アクセント 6 4 4" xfId="3719" xr:uid="{00000000-0005-0000-0000-0000A30D0000}"/>
    <cellStyle name="アクセント 6 4 5" xfId="3720" xr:uid="{00000000-0005-0000-0000-0000A40D0000}"/>
    <cellStyle name="アクセント 6 5" xfId="3359" xr:uid="{00000000-0005-0000-0000-0000A50D0000}"/>
    <cellStyle name="ｳ｣ｹ訐laroux" xfId="3097" xr:uid="{00000000-0005-0000-0000-0000A60D0000}"/>
    <cellStyle name="ｳ｣ｹ訐PERSONAL" xfId="3098" xr:uid="{00000000-0005-0000-0000-0000A70D0000}"/>
    <cellStyle name="ｳ｣ｹ訐ﾓｲｼ" xfId="3099" xr:uid="{00000000-0005-0000-0000-0000A80D0000}"/>
    <cellStyle name="ｳ｣ｹ訐ﾗ､ﾂ昉・" xfId="3100" xr:uid="{00000000-0005-0000-0000-0000A90D0000}"/>
    <cellStyle name="カンマ" xfId="71" xr:uid="{00000000-0005-0000-0000-0000AA0D0000}"/>
    <cellStyle name="ｻﾒ[0]_laroux" xfId="3101" xr:uid="{00000000-0005-0000-0000-0000AB0D0000}"/>
    <cellStyle name="ｻﾒ_1000A UNIX" xfId="3102" xr:uid="{00000000-0005-0000-0000-0000AC0D0000}"/>
    <cellStyle name="スタイル 1" xfId="72" xr:uid="{00000000-0005-0000-0000-0000AD0D0000}"/>
    <cellStyle name="スタイル 2" xfId="3103" xr:uid="{00000000-0005-0000-0000-0000AE0D0000}"/>
    <cellStyle name="スタイル 3" xfId="3104" xr:uid="{00000000-0005-0000-0000-0000AF0D0000}"/>
    <cellStyle name="タイトル" xfId="3280" builtinId="15" customBuiltin="1"/>
    <cellStyle name="タイトル 2" xfId="3105" xr:uid="{00000000-0005-0000-0000-0000B10D0000}"/>
    <cellStyle name="タイトル 2 2" xfId="3306" xr:uid="{00000000-0005-0000-0000-0000B20D0000}"/>
    <cellStyle name="タイトル 3" xfId="3721" xr:uid="{00000000-0005-0000-0000-0000B30D0000}"/>
    <cellStyle name="タイトル 3 2" xfId="3722" xr:uid="{00000000-0005-0000-0000-0000B40D0000}"/>
    <cellStyle name="タイトル 3 3" xfId="3723" xr:uid="{00000000-0005-0000-0000-0000B50D0000}"/>
    <cellStyle name="タイトル 3 4" xfId="3724" xr:uid="{00000000-0005-0000-0000-0000B60D0000}"/>
    <cellStyle name="タイトル 3 5" xfId="3725" xr:uid="{00000000-0005-0000-0000-0000B70D0000}"/>
    <cellStyle name="タイトル 4" xfId="3726" xr:uid="{00000000-0005-0000-0000-0000B80D0000}"/>
    <cellStyle name="タイトル 4 2" xfId="3727" xr:uid="{00000000-0005-0000-0000-0000B90D0000}"/>
    <cellStyle name="タイトル 4 3" xfId="3728" xr:uid="{00000000-0005-0000-0000-0000BA0D0000}"/>
    <cellStyle name="タイトル 4 4" xfId="3729" xr:uid="{00000000-0005-0000-0000-0000BB0D0000}"/>
    <cellStyle name="タイトル 4 5" xfId="3730" xr:uid="{00000000-0005-0000-0000-0000BC0D0000}"/>
    <cellStyle name="チェック セル 2" xfId="3106" xr:uid="{00000000-0005-0000-0000-0000BD0D0000}"/>
    <cellStyle name="チェック セル 2 2" xfId="3107" xr:uid="{00000000-0005-0000-0000-0000BE0D0000}"/>
    <cellStyle name="チェック セル 2 3" xfId="3307" xr:uid="{00000000-0005-0000-0000-0000BF0D0000}"/>
    <cellStyle name="チェック セル 3" xfId="3731" xr:uid="{00000000-0005-0000-0000-0000C00D0000}"/>
    <cellStyle name="チェック セル 3 2" xfId="3732" xr:uid="{00000000-0005-0000-0000-0000C10D0000}"/>
    <cellStyle name="チェック セル 3 3" xfId="3733" xr:uid="{00000000-0005-0000-0000-0000C20D0000}"/>
    <cellStyle name="チェック セル 3 4" xfId="3734" xr:uid="{00000000-0005-0000-0000-0000C30D0000}"/>
    <cellStyle name="チェック セル 3 5" xfId="3735" xr:uid="{00000000-0005-0000-0000-0000C40D0000}"/>
    <cellStyle name="チェック セル 4" xfId="3736" xr:uid="{00000000-0005-0000-0000-0000C50D0000}"/>
    <cellStyle name="チェック セル 4 2" xfId="3737" xr:uid="{00000000-0005-0000-0000-0000C60D0000}"/>
    <cellStyle name="チェック セル 4 3" xfId="3738" xr:uid="{00000000-0005-0000-0000-0000C70D0000}"/>
    <cellStyle name="チェック セル 4 4" xfId="3739" xr:uid="{00000000-0005-0000-0000-0000C80D0000}"/>
    <cellStyle name="チェック セル 4 5" xfId="3740" xr:uid="{00000000-0005-0000-0000-0000C90D0000}"/>
    <cellStyle name="チェック セル 5" xfId="3335" xr:uid="{00000000-0005-0000-0000-0000CA0D0000}"/>
    <cellStyle name="どちらでもない 2" xfId="3108" xr:uid="{00000000-0005-0000-0000-0000CB0D0000}"/>
    <cellStyle name="どちらでもない 2 2" xfId="3308" xr:uid="{00000000-0005-0000-0000-0000CC0D0000}"/>
    <cellStyle name="どちらでもない 3" xfId="3741" xr:uid="{00000000-0005-0000-0000-0000CD0D0000}"/>
    <cellStyle name="どちらでもない 3 2" xfId="3742" xr:uid="{00000000-0005-0000-0000-0000CE0D0000}"/>
    <cellStyle name="どちらでもない 3 3" xfId="3743" xr:uid="{00000000-0005-0000-0000-0000CF0D0000}"/>
    <cellStyle name="どちらでもない 3 4" xfId="3744" xr:uid="{00000000-0005-0000-0000-0000D00D0000}"/>
    <cellStyle name="どちらでもない 3 5" xfId="3745" xr:uid="{00000000-0005-0000-0000-0000D10D0000}"/>
    <cellStyle name="どちらでもない 4" xfId="3746" xr:uid="{00000000-0005-0000-0000-0000D20D0000}"/>
    <cellStyle name="どちらでもない 4 2" xfId="3747" xr:uid="{00000000-0005-0000-0000-0000D30D0000}"/>
    <cellStyle name="どちらでもない 4 3" xfId="3748" xr:uid="{00000000-0005-0000-0000-0000D40D0000}"/>
    <cellStyle name="どちらでもない 4 4" xfId="3749" xr:uid="{00000000-0005-0000-0000-0000D50D0000}"/>
    <cellStyle name="どちらでもない 4 5" xfId="3750" xr:uid="{00000000-0005-0000-0000-0000D60D0000}"/>
    <cellStyle name="どちらでもない 5" xfId="3330" xr:uid="{00000000-0005-0000-0000-0000D70D0000}"/>
    <cellStyle name="ﾇｧﾎｻ[0]_laroux" xfId="3109" xr:uid="{00000000-0005-0000-0000-0000D80D0000}"/>
    <cellStyle name="ﾇｧﾎｻ_laroux" xfId="3110" xr:uid="{00000000-0005-0000-0000-0000D90D0000}"/>
    <cellStyle name="ﾇｧﾎｻｷﾖｸ0]_PERSONAL" xfId="3111" xr:uid="{00000000-0005-0000-0000-0000DA0D0000}"/>
    <cellStyle name="ﾇｧﾎｻｷﾖｸPERSONAL" xfId="3112" xr:uid="{00000000-0005-0000-0000-0000DB0D0000}"/>
    <cellStyle name="パーセント" xfId="4743" builtinId="5"/>
    <cellStyle name="パーセント 10" xfId="3113" xr:uid="{00000000-0005-0000-0000-0000DD0D0000}"/>
    <cellStyle name="パーセント 10 2" xfId="3751" xr:uid="{00000000-0005-0000-0000-0000DE0D0000}"/>
    <cellStyle name="パーセント 11" xfId="3262" xr:uid="{00000000-0005-0000-0000-0000DF0D0000}"/>
    <cellStyle name="パーセント 11 2" xfId="3263" xr:uid="{00000000-0005-0000-0000-0000E00D0000}"/>
    <cellStyle name="パーセント 12" xfId="3114" xr:uid="{00000000-0005-0000-0000-0000E10D0000}"/>
    <cellStyle name="パーセント 13" xfId="3271" xr:uid="{00000000-0005-0000-0000-0000E20D0000}"/>
    <cellStyle name="パーセント 14" xfId="3272" xr:uid="{00000000-0005-0000-0000-0000E30D0000}"/>
    <cellStyle name="パーセント 17" xfId="3115" xr:uid="{00000000-0005-0000-0000-0000E40D0000}"/>
    <cellStyle name="パーセント 2" xfId="3116" xr:uid="{00000000-0005-0000-0000-0000E50D0000}"/>
    <cellStyle name="パーセント 2 2" xfId="3117" xr:uid="{00000000-0005-0000-0000-0000E60D0000}"/>
    <cellStyle name="パーセント 2 2 2" xfId="3118" xr:uid="{00000000-0005-0000-0000-0000E70D0000}"/>
    <cellStyle name="パーセント 2 2 3" xfId="3753" xr:uid="{00000000-0005-0000-0000-0000E80D0000}"/>
    <cellStyle name="パーセント 2 3" xfId="3752" xr:uid="{00000000-0005-0000-0000-0000E90D0000}"/>
    <cellStyle name="パーセント 3" xfId="3119" xr:uid="{00000000-0005-0000-0000-0000EA0D0000}"/>
    <cellStyle name="パーセント 3 2" xfId="3120" xr:uid="{00000000-0005-0000-0000-0000EB0D0000}"/>
    <cellStyle name="パーセント 3 3" xfId="3121" xr:uid="{00000000-0005-0000-0000-0000EC0D0000}"/>
    <cellStyle name="パーセント 3 4" xfId="3122" xr:uid="{00000000-0005-0000-0000-0000ED0D0000}"/>
    <cellStyle name="パーセント 4" xfId="3123" xr:uid="{00000000-0005-0000-0000-0000EE0D0000}"/>
    <cellStyle name="パーセント 4 2" xfId="3755" xr:uid="{00000000-0005-0000-0000-0000EF0D0000}"/>
    <cellStyle name="パーセント 4 3" xfId="3754" xr:uid="{00000000-0005-0000-0000-0000F00D0000}"/>
    <cellStyle name="パーセント 5" xfId="3124" xr:uid="{00000000-0005-0000-0000-0000F10D0000}"/>
    <cellStyle name="パーセント 5 2" xfId="3756" xr:uid="{00000000-0005-0000-0000-0000F20D0000}"/>
    <cellStyle name="パーセント 6" xfId="3125" xr:uid="{00000000-0005-0000-0000-0000F30D0000}"/>
    <cellStyle name="パーセント 6 2" xfId="3758" xr:uid="{00000000-0005-0000-0000-0000F40D0000}"/>
    <cellStyle name="パーセント 6 3" xfId="3759" xr:uid="{00000000-0005-0000-0000-0000F50D0000}"/>
    <cellStyle name="パーセント 6 4" xfId="3760" xr:uid="{00000000-0005-0000-0000-0000F60D0000}"/>
    <cellStyle name="パーセント 6 5" xfId="3757" xr:uid="{00000000-0005-0000-0000-0000F70D0000}"/>
    <cellStyle name="パーセント 7" xfId="3126" xr:uid="{00000000-0005-0000-0000-0000F80D0000}"/>
    <cellStyle name="パーセント 7 2" xfId="3761" xr:uid="{00000000-0005-0000-0000-0000F90D0000}"/>
    <cellStyle name="パーセント 8" xfId="3127" xr:uid="{00000000-0005-0000-0000-0000FA0D0000}"/>
    <cellStyle name="パーセント 8 2" xfId="3762" xr:uid="{00000000-0005-0000-0000-0000FB0D0000}"/>
    <cellStyle name="パーセント 9" xfId="3128" xr:uid="{00000000-0005-0000-0000-0000FC0D0000}"/>
    <cellStyle name="パーセント 9 2" xfId="3763" xr:uid="{00000000-0005-0000-0000-0000FD0D0000}"/>
    <cellStyle name="パーセント()" xfId="73" xr:uid="{00000000-0005-0000-0000-0000FE0D0000}"/>
    <cellStyle name="パーセント(0.00)" xfId="74" xr:uid="{00000000-0005-0000-0000-0000FF0D0000}"/>
    <cellStyle name="パーセント[0.00]" xfId="75" xr:uid="{00000000-0005-0000-0000-0000000E0000}"/>
    <cellStyle name="ﾊﾟ-ｾﾝﾄ" xfId="3129" xr:uid="{00000000-0005-0000-0000-0000010E0000}"/>
    <cellStyle name="パタ－ン－黄" xfId="3130" xr:uid="{00000000-0005-0000-0000-0000020E0000}"/>
    <cellStyle name="パタ－ン－水色" xfId="3131" xr:uid="{00000000-0005-0000-0000-0000030E0000}"/>
    <cellStyle name="ふぁる用" xfId="3132" xr:uid="{00000000-0005-0000-0000-0000040E0000}"/>
    <cellStyle name="メモ 10" xfId="3451" xr:uid="{00000000-0005-0000-0000-0000050E0000}"/>
    <cellStyle name="メモ 11" xfId="4707" xr:uid="{00000000-0005-0000-0000-0000060E0000}"/>
    <cellStyle name="メモ 2" xfId="3133" xr:uid="{00000000-0005-0000-0000-0000070E0000}"/>
    <cellStyle name="メモ 2 2" xfId="3134" xr:uid="{00000000-0005-0000-0000-0000080E0000}"/>
    <cellStyle name="メモ 2 3" xfId="3135" xr:uid="{00000000-0005-0000-0000-0000090E0000}"/>
    <cellStyle name="メモ 2 4" xfId="3309" xr:uid="{00000000-0005-0000-0000-00000A0E0000}"/>
    <cellStyle name="メモ 3" xfId="3364" xr:uid="{00000000-0005-0000-0000-00000B0E0000}"/>
    <cellStyle name="メモ 3 2" xfId="3764" xr:uid="{00000000-0005-0000-0000-00000C0E0000}"/>
    <cellStyle name="メモ 3 3" xfId="3765" xr:uid="{00000000-0005-0000-0000-00000D0E0000}"/>
    <cellStyle name="メモ 3 4" xfId="3766" xr:uid="{00000000-0005-0000-0000-00000E0E0000}"/>
    <cellStyle name="メモ 3 5" xfId="3767" xr:uid="{00000000-0005-0000-0000-00000F0E0000}"/>
    <cellStyle name="メモ 4" xfId="3366" xr:uid="{00000000-0005-0000-0000-0000100E0000}"/>
    <cellStyle name="メモ 4 2" xfId="3768" xr:uid="{00000000-0005-0000-0000-0000110E0000}"/>
    <cellStyle name="メモ 4 3" xfId="3769" xr:uid="{00000000-0005-0000-0000-0000120E0000}"/>
    <cellStyle name="メモ 4 4" xfId="3770" xr:uid="{00000000-0005-0000-0000-0000130E0000}"/>
    <cellStyle name="メモ 4 5" xfId="3771" xr:uid="{00000000-0005-0000-0000-0000140E0000}"/>
    <cellStyle name="メモ 5" xfId="3380" xr:uid="{00000000-0005-0000-0000-0000150E0000}"/>
    <cellStyle name="メモ 6" xfId="3394" xr:uid="{00000000-0005-0000-0000-0000160E0000}"/>
    <cellStyle name="メモ 7" xfId="3408" xr:uid="{00000000-0005-0000-0000-0000170E0000}"/>
    <cellStyle name="メモ 8" xfId="3422" xr:uid="{00000000-0005-0000-0000-0000180E0000}"/>
    <cellStyle name="メモ 9" xfId="3436" xr:uid="{00000000-0005-0000-0000-0000190E0000}"/>
    <cellStyle name="リンク セル 2" xfId="3136" xr:uid="{00000000-0005-0000-0000-00001A0E0000}"/>
    <cellStyle name="リンク セル 2 2" xfId="3310" xr:uid="{00000000-0005-0000-0000-00001B0E0000}"/>
    <cellStyle name="リンク セル 3" xfId="3772" xr:uid="{00000000-0005-0000-0000-00001C0E0000}"/>
    <cellStyle name="リンク セル 3 2" xfId="3773" xr:uid="{00000000-0005-0000-0000-00001D0E0000}"/>
    <cellStyle name="リンク セル 3 3" xfId="3774" xr:uid="{00000000-0005-0000-0000-00001E0E0000}"/>
    <cellStyle name="リンク セル 3 4" xfId="3775" xr:uid="{00000000-0005-0000-0000-00001F0E0000}"/>
    <cellStyle name="リンク セル 3 5" xfId="3776" xr:uid="{00000000-0005-0000-0000-0000200E0000}"/>
    <cellStyle name="リンク セル 4" xfId="3777" xr:uid="{00000000-0005-0000-0000-0000210E0000}"/>
    <cellStyle name="リンク セル 4 2" xfId="3778" xr:uid="{00000000-0005-0000-0000-0000220E0000}"/>
    <cellStyle name="リンク セル 4 3" xfId="3779" xr:uid="{00000000-0005-0000-0000-0000230E0000}"/>
    <cellStyle name="リンク セル 4 4" xfId="3780" xr:uid="{00000000-0005-0000-0000-0000240E0000}"/>
    <cellStyle name="リンク セル 4 5" xfId="3781" xr:uid="{00000000-0005-0000-0000-0000250E0000}"/>
    <cellStyle name="リンク セル 5" xfId="3334" xr:uid="{00000000-0005-0000-0000-0000260E0000}"/>
    <cellStyle name="悪い 2" xfId="3137" xr:uid="{00000000-0005-0000-0000-0000270E0000}"/>
    <cellStyle name="悪い 2 2" xfId="3311" xr:uid="{00000000-0005-0000-0000-0000280E0000}"/>
    <cellStyle name="悪い 3" xfId="3782" xr:uid="{00000000-0005-0000-0000-0000290E0000}"/>
    <cellStyle name="悪い 3 2" xfId="3783" xr:uid="{00000000-0005-0000-0000-00002A0E0000}"/>
    <cellStyle name="悪い 3 3" xfId="3784" xr:uid="{00000000-0005-0000-0000-00002B0E0000}"/>
    <cellStyle name="悪い 3 4" xfId="3785" xr:uid="{00000000-0005-0000-0000-00002C0E0000}"/>
    <cellStyle name="悪い 3 5" xfId="3786" xr:uid="{00000000-0005-0000-0000-00002D0E0000}"/>
    <cellStyle name="悪い 4" xfId="3787" xr:uid="{00000000-0005-0000-0000-00002E0E0000}"/>
    <cellStyle name="悪い 4 2" xfId="3788" xr:uid="{00000000-0005-0000-0000-00002F0E0000}"/>
    <cellStyle name="悪い 4 3" xfId="3789" xr:uid="{00000000-0005-0000-0000-0000300E0000}"/>
    <cellStyle name="悪い 4 4" xfId="3790" xr:uid="{00000000-0005-0000-0000-0000310E0000}"/>
    <cellStyle name="悪い 4 5" xfId="3791" xr:uid="{00000000-0005-0000-0000-0000320E0000}"/>
    <cellStyle name="悪い 5" xfId="3329" xr:uid="{00000000-0005-0000-0000-0000330E0000}"/>
    <cellStyle name="一般_Sheet1" xfId="3792" xr:uid="{00000000-0005-0000-0000-0000340E0000}"/>
    <cellStyle name="円" xfId="76" xr:uid="{00000000-0005-0000-0000-0000350E0000}"/>
    <cellStyle name="下線(羅線)茶" xfId="3138" xr:uid="{00000000-0005-0000-0000-0000360E0000}"/>
    <cellStyle name="下点線" xfId="3139" xr:uid="{00000000-0005-0000-0000-0000370E0000}"/>
    <cellStyle name="丸ゴシック" xfId="3140" xr:uid="{00000000-0005-0000-0000-0000380E0000}"/>
    <cellStyle name="型番" xfId="3141" xr:uid="{00000000-0005-0000-0000-0000390E0000}"/>
    <cellStyle name="計算 2" xfId="3142" xr:uid="{00000000-0005-0000-0000-00003A0E0000}"/>
    <cellStyle name="計算 2 2" xfId="3143" xr:uid="{00000000-0005-0000-0000-00003B0E0000}"/>
    <cellStyle name="計算 2 3" xfId="3144" xr:uid="{00000000-0005-0000-0000-00003C0E0000}"/>
    <cellStyle name="計算 2 4" xfId="3312" xr:uid="{00000000-0005-0000-0000-00003D0E0000}"/>
    <cellStyle name="計算 3" xfId="3793" xr:uid="{00000000-0005-0000-0000-00003E0E0000}"/>
    <cellStyle name="計算 3 2" xfId="3794" xr:uid="{00000000-0005-0000-0000-00003F0E0000}"/>
    <cellStyle name="計算 3 3" xfId="3795" xr:uid="{00000000-0005-0000-0000-0000400E0000}"/>
    <cellStyle name="計算 3 4" xfId="3796" xr:uid="{00000000-0005-0000-0000-0000410E0000}"/>
    <cellStyle name="計算 3 5" xfId="3797" xr:uid="{00000000-0005-0000-0000-0000420E0000}"/>
    <cellStyle name="計算 4" xfId="3798" xr:uid="{00000000-0005-0000-0000-0000430E0000}"/>
    <cellStyle name="計算 4 2" xfId="3799" xr:uid="{00000000-0005-0000-0000-0000440E0000}"/>
    <cellStyle name="計算 4 3" xfId="3800" xr:uid="{00000000-0005-0000-0000-0000450E0000}"/>
    <cellStyle name="計算 4 4" xfId="3801" xr:uid="{00000000-0005-0000-0000-0000460E0000}"/>
    <cellStyle name="計算 4 5" xfId="3802" xr:uid="{00000000-0005-0000-0000-0000470E0000}"/>
    <cellStyle name="計算 5" xfId="3333" xr:uid="{00000000-0005-0000-0000-0000480E0000}"/>
    <cellStyle name="警告文 2" xfId="3145" xr:uid="{00000000-0005-0000-0000-0000490E0000}"/>
    <cellStyle name="警告文 2 2" xfId="3313" xr:uid="{00000000-0005-0000-0000-00004A0E0000}"/>
    <cellStyle name="警告文 3" xfId="3803" xr:uid="{00000000-0005-0000-0000-00004B0E0000}"/>
    <cellStyle name="警告文 3 2" xfId="3804" xr:uid="{00000000-0005-0000-0000-00004C0E0000}"/>
    <cellStyle name="警告文 3 3" xfId="3805" xr:uid="{00000000-0005-0000-0000-00004D0E0000}"/>
    <cellStyle name="警告文 3 4" xfId="3806" xr:uid="{00000000-0005-0000-0000-00004E0E0000}"/>
    <cellStyle name="警告文 3 5" xfId="3807" xr:uid="{00000000-0005-0000-0000-00004F0E0000}"/>
    <cellStyle name="警告文 4" xfId="3808" xr:uid="{00000000-0005-0000-0000-0000500E0000}"/>
    <cellStyle name="警告文 4 2" xfId="3809" xr:uid="{00000000-0005-0000-0000-0000510E0000}"/>
    <cellStyle name="警告文 4 3" xfId="3810" xr:uid="{00000000-0005-0000-0000-0000520E0000}"/>
    <cellStyle name="警告文 4 4" xfId="3811" xr:uid="{00000000-0005-0000-0000-0000530E0000}"/>
    <cellStyle name="警告文 4 5" xfId="3812" xr:uid="{00000000-0005-0000-0000-0000540E0000}"/>
    <cellStyle name="警告文 5" xfId="3336" xr:uid="{00000000-0005-0000-0000-0000550E0000}"/>
    <cellStyle name="桁蟻唇Ｆ_PF_GODA" xfId="3146" xr:uid="{00000000-0005-0000-0000-0000560E0000}"/>
    <cellStyle name="桁区切り" xfId="4734" builtinId="6"/>
    <cellStyle name="桁区切り　" xfId="3147" xr:uid="{00000000-0005-0000-0000-0000580E0000}"/>
    <cellStyle name="桁区切り [0.00] 2" xfId="3148" xr:uid="{00000000-0005-0000-0000-0000590E0000}"/>
    <cellStyle name="桁区切り [0.00] 2 2" xfId="3813" xr:uid="{00000000-0005-0000-0000-00005A0E0000}"/>
    <cellStyle name="桁区切り [0.00] 3" xfId="3149" xr:uid="{00000000-0005-0000-0000-00005B0E0000}"/>
    <cellStyle name="桁区切り 10" xfId="3150" xr:uid="{00000000-0005-0000-0000-00005C0E0000}"/>
    <cellStyle name="桁区切り 10 2" xfId="3815" xr:uid="{00000000-0005-0000-0000-00005D0E0000}"/>
    <cellStyle name="桁区切り 10 3" xfId="3816" xr:uid="{00000000-0005-0000-0000-00005E0E0000}"/>
    <cellStyle name="桁区切り 10 4" xfId="3817" xr:uid="{00000000-0005-0000-0000-00005F0E0000}"/>
    <cellStyle name="桁区切り 10 5" xfId="3818" xr:uid="{00000000-0005-0000-0000-0000600E0000}"/>
    <cellStyle name="桁区切り 10 6" xfId="3814" xr:uid="{00000000-0005-0000-0000-0000610E0000}"/>
    <cellStyle name="桁区切り 11" xfId="3151" xr:uid="{00000000-0005-0000-0000-0000620E0000}"/>
    <cellStyle name="桁区切り 11 2" xfId="3820" xr:uid="{00000000-0005-0000-0000-0000630E0000}"/>
    <cellStyle name="桁区切り 11 3" xfId="3821" xr:uid="{00000000-0005-0000-0000-0000640E0000}"/>
    <cellStyle name="桁区切り 11 4" xfId="3822" xr:uid="{00000000-0005-0000-0000-0000650E0000}"/>
    <cellStyle name="桁区切り 11 5" xfId="3823" xr:uid="{00000000-0005-0000-0000-0000660E0000}"/>
    <cellStyle name="桁区切り 11 6" xfId="3819" xr:uid="{00000000-0005-0000-0000-0000670E0000}"/>
    <cellStyle name="桁区切り 12" xfId="3152" xr:uid="{00000000-0005-0000-0000-0000680E0000}"/>
    <cellStyle name="桁区切り 12 2" xfId="3825" xr:uid="{00000000-0005-0000-0000-0000690E0000}"/>
    <cellStyle name="桁区切り 12 3" xfId="3826" xr:uid="{00000000-0005-0000-0000-00006A0E0000}"/>
    <cellStyle name="桁区切り 12 4" xfId="3827" xr:uid="{00000000-0005-0000-0000-00006B0E0000}"/>
    <cellStyle name="桁区切り 12 5" xfId="3828" xr:uid="{00000000-0005-0000-0000-00006C0E0000}"/>
    <cellStyle name="桁区切り 12 6" xfId="3824" xr:uid="{00000000-0005-0000-0000-00006D0E0000}"/>
    <cellStyle name="桁区切り 13" xfId="3264" xr:uid="{00000000-0005-0000-0000-00006E0E0000}"/>
    <cellStyle name="桁区切り 13 2" xfId="3830" xr:uid="{00000000-0005-0000-0000-00006F0E0000}"/>
    <cellStyle name="桁区切り 13 3" xfId="3831" xr:uid="{00000000-0005-0000-0000-0000700E0000}"/>
    <cellStyle name="桁区切り 13 4" xfId="3832" xr:uid="{00000000-0005-0000-0000-0000710E0000}"/>
    <cellStyle name="桁区切り 13 5" xfId="3833" xr:uid="{00000000-0005-0000-0000-0000720E0000}"/>
    <cellStyle name="桁区切り 13 6" xfId="3829" xr:uid="{00000000-0005-0000-0000-0000730E0000}"/>
    <cellStyle name="桁区切り 14" xfId="3265" xr:uid="{00000000-0005-0000-0000-0000740E0000}"/>
    <cellStyle name="桁区切り 14 2" xfId="3834" xr:uid="{00000000-0005-0000-0000-0000750E0000}"/>
    <cellStyle name="桁区切り 14 3" xfId="3835" xr:uid="{00000000-0005-0000-0000-0000760E0000}"/>
    <cellStyle name="桁区切り 14 4" xfId="3836" xr:uid="{00000000-0005-0000-0000-0000770E0000}"/>
    <cellStyle name="桁区切り 14 5" xfId="3837" xr:uid="{00000000-0005-0000-0000-0000780E0000}"/>
    <cellStyle name="桁区切り 15" xfId="3266" xr:uid="{00000000-0005-0000-0000-0000790E0000}"/>
    <cellStyle name="桁区切り 15 2" xfId="3838" xr:uid="{00000000-0005-0000-0000-00007A0E0000}"/>
    <cellStyle name="桁区切り 15 3" xfId="3839" xr:uid="{00000000-0005-0000-0000-00007B0E0000}"/>
    <cellStyle name="桁区切り 15 4" xfId="3840" xr:uid="{00000000-0005-0000-0000-00007C0E0000}"/>
    <cellStyle name="桁区切り 15 5" xfId="3841" xr:uid="{00000000-0005-0000-0000-00007D0E0000}"/>
    <cellStyle name="桁区切り 16" xfId="3279" xr:uid="{00000000-0005-0000-0000-00007E0E0000}"/>
    <cellStyle name="桁区切り 16 2" xfId="3843" xr:uid="{00000000-0005-0000-0000-00007F0E0000}"/>
    <cellStyle name="桁区切り 16 3" xfId="3844" xr:uid="{00000000-0005-0000-0000-0000800E0000}"/>
    <cellStyle name="桁区切り 16 4" xfId="3845" xr:uid="{00000000-0005-0000-0000-0000810E0000}"/>
    <cellStyle name="桁区切り 16 5" xfId="3846" xr:uid="{00000000-0005-0000-0000-0000820E0000}"/>
    <cellStyle name="桁区切り 16 6" xfId="3842" xr:uid="{00000000-0005-0000-0000-0000830E0000}"/>
    <cellStyle name="桁区切り 17" xfId="3847" xr:uid="{00000000-0005-0000-0000-0000840E0000}"/>
    <cellStyle name="桁区切り 17 2" xfId="3848" xr:uid="{00000000-0005-0000-0000-0000850E0000}"/>
    <cellStyle name="桁区切り 17 3" xfId="3849" xr:uid="{00000000-0005-0000-0000-0000860E0000}"/>
    <cellStyle name="桁区切り 17 4" xfId="3850" xr:uid="{00000000-0005-0000-0000-0000870E0000}"/>
    <cellStyle name="桁区切り 17 5" xfId="3851" xr:uid="{00000000-0005-0000-0000-0000880E0000}"/>
    <cellStyle name="桁区切り 18" xfId="3153" xr:uid="{00000000-0005-0000-0000-0000890E0000}"/>
    <cellStyle name="桁区切り 18 2" xfId="3853" xr:uid="{00000000-0005-0000-0000-00008A0E0000}"/>
    <cellStyle name="桁区切り 18 3" xfId="3854" xr:uid="{00000000-0005-0000-0000-00008B0E0000}"/>
    <cellStyle name="桁区切り 18 4" xfId="3855" xr:uid="{00000000-0005-0000-0000-00008C0E0000}"/>
    <cellStyle name="桁区切り 18 5" xfId="3856" xr:uid="{00000000-0005-0000-0000-00008D0E0000}"/>
    <cellStyle name="桁区切り 18 6" xfId="3852" xr:uid="{00000000-0005-0000-0000-00008E0E0000}"/>
    <cellStyle name="桁区切り 19" xfId="3857" xr:uid="{00000000-0005-0000-0000-00008F0E0000}"/>
    <cellStyle name="桁区切り 19 2" xfId="3858" xr:uid="{00000000-0005-0000-0000-0000900E0000}"/>
    <cellStyle name="桁区切り 19 3" xfId="3859" xr:uid="{00000000-0005-0000-0000-0000910E0000}"/>
    <cellStyle name="桁区切り 19 4" xfId="3860" xr:uid="{00000000-0005-0000-0000-0000920E0000}"/>
    <cellStyle name="桁区切り 19 5" xfId="3861" xr:uid="{00000000-0005-0000-0000-0000930E0000}"/>
    <cellStyle name="桁区切り 2" xfId="88" xr:uid="{00000000-0005-0000-0000-0000940E0000}"/>
    <cellStyle name="桁区切り 2 18" xfId="3154" xr:uid="{00000000-0005-0000-0000-0000950E0000}"/>
    <cellStyle name="桁区切り 2 2" xfId="3155" xr:uid="{00000000-0005-0000-0000-0000960E0000}"/>
    <cellStyle name="桁区切り 2 2 2" xfId="3156" xr:uid="{00000000-0005-0000-0000-0000970E0000}"/>
    <cellStyle name="桁区切り 2 2 2 2" xfId="3863" xr:uid="{00000000-0005-0000-0000-0000980E0000}"/>
    <cellStyle name="桁区切り 2 2 2 3" xfId="3862" xr:uid="{00000000-0005-0000-0000-0000990E0000}"/>
    <cellStyle name="桁区切り 2 2 3" xfId="3864" xr:uid="{00000000-0005-0000-0000-00009A0E0000}"/>
    <cellStyle name="桁区切り 2 3" xfId="3157" xr:uid="{00000000-0005-0000-0000-00009B0E0000}"/>
    <cellStyle name="桁区切り 2 3 2" xfId="3866" xr:uid="{00000000-0005-0000-0000-00009C0E0000}"/>
    <cellStyle name="桁区切り 2 3 3" xfId="3867" xr:uid="{00000000-0005-0000-0000-00009D0E0000}"/>
    <cellStyle name="桁区切り 2 3 4" xfId="3865" xr:uid="{00000000-0005-0000-0000-00009E0E0000}"/>
    <cellStyle name="桁区切り 2 4" xfId="3158" xr:uid="{00000000-0005-0000-0000-00009F0E0000}"/>
    <cellStyle name="桁区切り 2 4 2" xfId="3159" xr:uid="{00000000-0005-0000-0000-0000A00E0000}"/>
    <cellStyle name="桁区切り 2 4 3" xfId="3868" xr:uid="{00000000-0005-0000-0000-0000A10E0000}"/>
    <cellStyle name="桁区切り 2 5" xfId="3869" xr:uid="{00000000-0005-0000-0000-0000A20E0000}"/>
    <cellStyle name="桁区切り 2 6" xfId="3450" xr:uid="{00000000-0005-0000-0000-0000A30E0000}"/>
    <cellStyle name="桁区切り 2 7" xfId="4742" xr:uid="{00000000-0005-0000-0000-0000A40E0000}"/>
    <cellStyle name="桁区切り 20" xfId="3870" xr:uid="{00000000-0005-0000-0000-0000A50E0000}"/>
    <cellStyle name="桁区切り 20 2" xfId="3871" xr:uid="{00000000-0005-0000-0000-0000A60E0000}"/>
    <cellStyle name="桁区切り 20 3" xfId="3872" xr:uid="{00000000-0005-0000-0000-0000A70E0000}"/>
    <cellStyle name="桁区切り 20 4" xfId="3873" xr:uid="{00000000-0005-0000-0000-0000A80E0000}"/>
    <cellStyle name="桁区切り 20 5" xfId="3874" xr:uid="{00000000-0005-0000-0000-0000A90E0000}"/>
    <cellStyle name="桁区切り 21" xfId="3875" xr:uid="{00000000-0005-0000-0000-0000AA0E0000}"/>
    <cellStyle name="桁区切り 21 2" xfId="3876" xr:uid="{00000000-0005-0000-0000-0000AB0E0000}"/>
    <cellStyle name="桁区切り 21 3" xfId="3877" xr:uid="{00000000-0005-0000-0000-0000AC0E0000}"/>
    <cellStyle name="桁区切り 21 4" xfId="3878" xr:uid="{00000000-0005-0000-0000-0000AD0E0000}"/>
    <cellStyle name="桁区切り 21 5" xfId="3879" xr:uid="{00000000-0005-0000-0000-0000AE0E0000}"/>
    <cellStyle name="桁区切り 22" xfId="3160" xr:uid="{00000000-0005-0000-0000-0000AF0E0000}"/>
    <cellStyle name="桁区切り 22 2" xfId="3881" xr:uid="{00000000-0005-0000-0000-0000B00E0000}"/>
    <cellStyle name="桁区切り 22 3" xfId="3882" xr:uid="{00000000-0005-0000-0000-0000B10E0000}"/>
    <cellStyle name="桁区切り 22 4" xfId="3883" xr:uid="{00000000-0005-0000-0000-0000B20E0000}"/>
    <cellStyle name="桁区切り 22 5" xfId="3884" xr:uid="{00000000-0005-0000-0000-0000B30E0000}"/>
    <cellStyle name="桁区切り 22 6" xfId="3880" xr:uid="{00000000-0005-0000-0000-0000B40E0000}"/>
    <cellStyle name="桁区切り 23" xfId="3161" xr:uid="{00000000-0005-0000-0000-0000B50E0000}"/>
    <cellStyle name="桁区切り 23 2" xfId="3886" xr:uid="{00000000-0005-0000-0000-0000B60E0000}"/>
    <cellStyle name="桁区切り 23 3" xfId="3887" xr:uid="{00000000-0005-0000-0000-0000B70E0000}"/>
    <cellStyle name="桁区切り 23 4" xfId="3888" xr:uid="{00000000-0005-0000-0000-0000B80E0000}"/>
    <cellStyle name="桁区切り 23 5" xfId="3889" xr:uid="{00000000-0005-0000-0000-0000B90E0000}"/>
    <cellStyle name="桁区切り 23 6" xfId="3885" xr:uid="{00000000-0005-0000-0000-0000BA0E0000}"/>
    <cellStyle name="桁区切り 24" xfId="3890" xr:uid="{00000000-0005-0000-0000-0000BB0E0000}"/>
    <cellStyle name="桁区切り 24 2" xfId="3891" xr:uid="{00000000-0005-0000-0000-0000BC0E0000}"/>
    <cellStyle name="桁区切り 24 3" xfId="3892" xr:uid="{00000000-0005-0000-0000-0000BD0E0000}"/>
    <cellStyle name="桁区切り 24 4" xfId="3893" xr:uid="{00000000-0005-0000-0000-0000BE0E0000}"/>
    <cellStyle name="桁区切り 24 5" xfId="3894" xr:uid="{00000000-0005-0000-0000-0000BF0E0000}"/>
    <cellStyle name="桁区切り 25" xfId="3895" xr:uid="{00000000-0005-0000-0000-0000C00E0000}"/>
    <cellStyle name="桁区切り 25 2" xfId="3896" xr:uid="{00000000-0005-0000-0000-0000C10E0000}"/>
    <cellStyle name="桁区切り 25 3" xfId="3897" xr:uid="{00000000-0005-0000-0000-0000C20E0000}"/>
    <cellStyle name="桁区切り 25 4" xfId="3898" xr:uid="{00000000-0005-0000-0000-0000C30E0000}"/>
    <cellStyle name="桁区切り 25 5" xfId="3899" xr:uid="{00000000-0005-0000-0000-0000C40E0000}"/>
    <cellStyle name="桁区切り 26" xfId="3900" xr:uid="{00000000-0005-0000-0000-0000C50E0000}"/>
    <cellStyle name="桁区切り 26 2" xfId="3901" xr:uid="{00000000-0005-0000-0000-0000C60E0000}"/>
    <cellStyle name="桁区切り 26 3" xfId="3902" xr:uid="{00000000-0005-0000-0000-0000C70E0000}"/>
    <cellStyle name="桁区切り 26 4" xfId="3903" xr:uid="{00000000-0005-0000-0000-0000C80E0000}"/>
    <cellStyle name="桁区切り 26 5" xfId="3904" xr:uid="{00000000-0005-0000-0000-0000C90E0000}"/>
    <cellStyle name="桁区切り 27" xfId="3162" xr:uid="{00000000-0005-0000-0000-0000CA0E0000}"/>
    <cellStyle name="桁区切り 27 2" xfId="3905" xr:uid="{00000000-0005-0000-0000-0000CB0E0000}"/>
    <cellStyle name="桁区切り 27 3" xfId="3906" xr:uid="{00000000-0005-0000-0000-0000CC0E0000}"/>
    <cellStyle name="桁区切り 27 4" xfId="3907" xr:uid="{00000000-0005-0000-0000-0000CD0E0000}"/>
    <cellStyle name="桁区切り 27 5" xfId="3908" xr:uid="{00000000-0005-0000-0000-0000CE0E0000}"/>
    <cellStyle name="桁区切り 27 6" xfId="3909" xr:uid="{00000000-0005-0000-0000-0000CF0E0000}"/>
    <cellStyle name="桁区切り 28" xfId="3910" xr:uid="{00000000-0005-0000-0000-0000D00E0000}"/>
    <cellStyle name="桁区切り 28 2" xfId="3911" xr:uid="{00000000-0005-0000-0000-0000D10E0000}"/>
    <cellStyle name="桁区切り 28 3" xfId="3912" xr:uid="{00000000-0005-0000-0000-0000D20E0000}"/>
    <cellStyle name="桁区切り 28 4" xfId="3913" xr:uid="{00000000-0005-0000-0000-0000D30E0000}"/>
    <cellStyle name="桁区切り 28 5" xfId="3914" xr:uid="{00000000-0005-0000-0000-0000D40E0000}"/>
    <cellStyle name="桁区切り 29" xfId="3163" xr:uid="{00000000-0005-0000-0000-0000D50E0000}"/>
    <cellStyle name="桁区切り 29 2" xfId="3915" xr:uid="{00000000-0005-0000-0000-0000D60E0000}"/>
    <cellStyle name="桁区切り 29 3" xfId="3916" xr:uid="{00000000-0005-0000-0000-0000D70E0000}"/>
    <cellStyle name="桁区切り 29 4" xfId="3917" xr:uid="{00000000-0005-0000-0000-0000D80E0000}"/>
    <cellStyle name="桁区切り 29 5" xfId="3918" xr:uid="{00000000-0005-0000-0000-0000D90E0000}"/>
    <cellStyle name="桁区切り 3" xfId="3164" xr:uid="{00000000-0005-0000-0000-0000DA0E0000}"/>
    <cellStyle name="桁区切り 3 2" xfId="3165" xr:uid="{00000000-0005-0000-0000-0000DB0E0000}"/>
    <cellStyle name="桁区切り 3 2 2" xfId="3166" xr:uid="{00000000-0005-0000-0000-0000DC0E0000}"/>
    <cellStyle name="桁区切り 3 2 3" xfId="3919" xr:uid="{00000000-0005-0000-0000-0000DD0E0000}"/>
    <cellStyle name="桁区切り 3 3" xfId="3167" xr:uid="{00000000-0005-0000-0000-0000DE0E0000}"/>
    <cellStyle name="桁区切り 3 3 2" xfId="3920" xr:uid="{00000000-0005-0000-0000-0000DF0E0000}"/>
    <cellStyle name="桁区切り 3 4" xfId="3921" xr:uid="{00000000-0005-0000-0000-0000E00E0000}"/>
    <cellStyle name="桁区切り 3 5" xfId="3922" xr:uid="{00000000-0005-0000-0000-0000E10E0000}"/>
    <cellStyle name="桁区切り 3 6" xfId="3923" xr:uid="{00000000-0005-0000-0000-0000E20E0000}"/>
    <cellStyle name="桁区切り 3 7" xfId="3465" xr:uid="{00000000-0005-0000-0000-0000E30E0000}"/>
    <cellStyle name="桁区切り 3 8" xfId="4740" xr:uid="{00000000-0005-0000-0000-0000E40E0000}"/>
    <cellStyle name="桁区切り 30" xfId="3924" xr:uid="{00000000-0005-0000-0000-0000E50E0000}"/>
    <cellStyle name="桁区切り 30 2" xfId="3925" xr:uid="{00000000-0005-0000-0000-0000E60E0000}"/>
    <cellStyle name="桁区切り 30 3" xfId="3926" xr:uid="{00000000-0005-0000-0000-0000E70E0000}"/>
    <cellStyle name="桁区切り 30 4" xfId="3927" xr:uid="{00000000-0005-0000-0000-0000E80E0000}"/>
    <cellStyle name="桁区切り 30 5" xfId="3928" xr:uid="{00000000-0005-0000-0000-0000E90E0000}"/>
    <cellStyle name="桁区切り 31" xfId="3929" xr:uid="{00000000-0005-0000-0000-0000EA0E0000}"/>
    <cellStyle name="桁区切り 31 2" xfId="3930" xr:uid="{00000000-0005-0000-0000-0000EB0E0000}"/>
    <cellStyle name="桁区切り 31 3" xfId="3931" xr:uid="{00000000-0005-0000-0000-0000EC0E0000}"/>
    <cellStyle name="桁区切り 31 4" xfId="3932" xr:uid="{00000000-0005-0000-0000-0000ED0E0000}"/>
    <cellStyle name="桁区切り 31 5" xfId="3933" xr:uid="{00000000-0005-0000-0000-0000EE0E0000}"/>
    <cellStyle name="桁区切り 32" xfId="3934" xr:uid="{00000000-0005-0000-0000-0000EF0E0000}"/>
    <cellStyle name="桁区切り 32 2" xfId="3935" xr:uid="{00000000-0005-0000-0000-0000F00E0000}"/>
    <cellStyle name="桁区切り 32 3" xfId="3936" xr:uid="{00000000-0005-0000-0000-0000F10E0000}"/>
    <cellStyle name="桁区切り 32 4" xfId="3937" xr:uid="{00000000-0005-0000-0000-0000F20E0000}"/>
    <cellStyle name="桁区切り 32 5" xfId="3938" xr:uid="{00000000-0005-0000-0000-0000F30E0000}"/>
    <cellStyle name="桁区切り 33" xfId="3939" xr:uid="{00000000-0005-0000-0000-0000F40E0000}"/>
    <cellStyle name="桁区切り 33 2" xfId="3940" xr:uid="{00000000-0005-0000-0000-0000F50E0000}"/>
    <cellStyle name="桁区切り 33 3" xfId="3941" xr:uid="{00000000-0005-0000-0000-0000F60E0000}"/>
    <cellStyle name="桁区切り 33 4" xfId="3942" xr:uid="{00000000-0005-0000-0000-0000F70E0000}"/>
    <cellStyle name="桁区切り 33 5" xfId="3943" xr:uid="{00000000-0005-0000-0000-0000F80E0000}"/>
    <cellStyle name="桁区切り 34" xfId="3944" xr:uid="{00000000-0005-0000-0000-0000F90E0000}"/>
    <cellStyle name="桁区切り 34 2" xfId="3945" xr:uid="{00000000-0005-0000-0000-0000FA0E0000}"/>
    <cellStyle name="桁区切り 34 3" xfId="3946" xr:uid="{00000000-0005-0000-0000-0000FB0E0000}"/>
    <cellStyle name="桁区切り 34 4" xfId="3947" xr:uid="{00000000-0005-0000-0000-0000FC0E0000}"/>
    <cellStyle name="桁区切り 34 5" xfId="3948" xr:uid="{00000000-0005-0000-0000-0000FD0E0000}"/>
    <cellStyle name="桁区切り 35" xfId="3949" xr:uid="{00000000-0005-0000-0000-0000FE0E0000}"/>
    <cellStyle name="桁区切り 35 2" xfId="3950" xr:uid="{00000000-0005-0000-0000-0000FF0E0000}"/>
    <cellStyle name="桁区切り 35 3" xfId="3951" xr:uid="{00000000-0005-0000-0000-0000000F0000}"/>
    <cellStyle name="桁区切り 35 4" xfId="3952" xr:uid="{00000000-0005-0000-0000-0000010F0000}"/>
    <cellStyle name="桁区切り 35 5" xfId="3953" xr:uid="{00000000-0005-0000-0000-0000020F0000}"/>
    <cellStyle name="桁区切り 36" xfId="3954" xr:uid="{00000000-0005-0000-0000-0000030F0000}"/>
    <cellStyle name="桁区切り 36 2" xfId="3955" xr:uid="{00000000-0005-0000-0000-0000040F0000}"/>
    <cellStyle name="桁区切り 36 3" xfId="3956" xr:uid="{00000000-0005-0000-0000-0000050F0000}"/>
    <cellStyle name="桁区切り 36 4" xfId="3957" xr:uid="{00000000-0005-0000-0000-0000060F0000}"/>
    <cellStyle name="桁区切り 36 5" xfId="3958" xr:uid="{00000000-0005-0000-0000-0000070F0000}"/>
    <cellStyle name="桁区切り 37" xfId="3959" xr:uid="{00000000-0005-0000-0000-0000080F0000}"/>
    <cellStyle name="桁区切り 37 2" xfId="3960" xr:uid="{00000000-0005-0000-0000-0000090F0000}"/>
    <cellStyle name="桁区切り 37 3" xfId="3961" xr:uid="{00000000-0005-0000-0000-00000A0F0000}"/>
    <cellStyle name="桁区切り 37 4" xfId="3962" xr:uid="{00000000-0005-0000-0000-00000B0F0000}"/>
    <cellStyle name="桁区切り 37 5" xfId="3963" xr:uid="{00000000-0005-0000-0000-00000C0F0000}"/>
    <cellStyle name="桁区切り 38" xfId="3964" xr:uid="{00000000-0005-0000-0000-00000D0F0000}"/>
    <cellStyle name="桁区切り 38 2" xfId="3965" xr:uid="{00000000-0005-0000-0000-00000E0F0000}"/>
    <cellStyle name="桁区切り 38 3" xfId="3966" xr:uid="{00000000-0005-0000-0000-00000F0F0000}"/>
    <cellStyle name="桁区切り 38 4" xfId="3967" xr:uid="{00000000-0005-0000-0000-0000100F0000}"/>
    <cellStyle name="桁区切り 38 5" xfId="3968" xr:uid="{00000000-0005-0000-0000-0000110F0000}"/>
    <cellStyle name="桁区切り 39" xfId="3969" xr:uid="{00000000-0005-0000-0000-0000120F0000}"/>
    <cellStyle name="桁区切り 39 2" xfId="3970" xr:uid="{00000000-0005-0000-0000-0000130F0000}"/>
    <cellStyle name="桁区切り 39 3" xfId="3971" xr:uid="{00000000-0005-0000-0000-0000140F0000}"/>
    <cellStyle name="桁区切り 39 4" xfId="3972" xr:uid="{00000000-0005-0000-0000-0000150F0000}"/>
    <cellStyle name="桁区切り 39 5" xfId="3973" xr:uid="{00000000-0005-0000-0000-0000160F0000}"/>
    <cellStyle name="桁区切り 4" xfId="3168" xr:uid="{00000000-0005-0000-0000-0000170F0000}"/>
    <cellStyle name="桁区切り 4 2" xfId="3975" xr:uid="{00000000-0005-0000-0000-0000180F0000}"/>
    <cellStyle name="桁区切り 4 3" xfId="3976" xr:uid="{00000000-0005-0000-0000-0000190F0000}"/>
    <cellStyle name="桁区切り 4 4" xfId="3977" xr:uid="{00000000-0005-0000-0000-00001A0F0000}"/>
    <cellStyle name="桁区切り 4 5" xfId="3978" xr:uid="{00000000-0005-0000-0000-00001B0F0000}"/>
    <cellStyle name="桁区切り 4 6" xfId="3974" xr:uid="{00000000-0005-0000-0000-00001C0F0000}"/>
    <cellStyle name="桁区切り 40" xfId="3979" xr:uid="{00000000-0005-0000-0000-00001D0F0000}"/>
    <cellStyle name="桁区切り 40 2" xfId="3980" xr:uid="{00000000-0005-0000-0000-00001E0F0000}"/>
    <cellStyle name="桁区切り 40 3" xfId="3981" xr:uid="{00000000-0005-0000-0000-00001F0F0000}"/>
    <cellStyle name="桁区切り 40 4" xfId="3982" xr:uid="{00000000-0005-0000-0000-0000200F0000}"/>
    <cellStyle name="桁区切り 40 5" xfId="3983" xr:uid="{00000000-0005-0000-0000-0000210F0000}"/>
    <cellStyle name="桁区切り 41" xfId="3984" xr:uid="{00000000-0005-0000-0000-0000220F0000}"/>
    <cellStyle name="桁区切り 41 2" xfId="3985" xr:uid="{00000000-0005-0000-0000-0000230F0000}"/>
    <cellStyle name="桁区切り 41 3" xfId="3986" xr:uid="{00000000-0005-0000-0000-0000240F0000}"/>
    <cellStyle name="桁区切り 41 4" xfId="3987" xr:uid="{00000000-0005-0000-0000-0000250F0000}"/>
    <cellStyle name="桁区切り 41 5" xfId="3988" xr:uid="{00000000-0005-0000-0000-0000260F0000}"/>
    <cellStyle name="桁区切り 42" xfId="3989" xr:uid="{00000000-0005-0000-0000-0000270F0000}"/>
    <cellStyle name="桁区切り 42 2" xfId="3990" xr:uid="{00000000-0005-0000-0000-0000280F0000}"/>
    <cellStyle name="桁区切り 42 3" xfId="3991" xr:uid="{00000000-0005-0000-0000-0000290F0000}"/>
    <cellStyle name="桁区切り 42 4" xfId="3992" xr:uid="{00000000-0005-0000-0000-00002A0F0000}"/>
    <cellStyle name="桁区切り 42 5" xfId="3993" xr:uid="{00000000-0005-0000-0000-00002B0F0000}"/>
    <cellStyle name="桁区切り 43" xfId="3994" xr:uid="{00000000-0005-0000-0000-00002C0F0000}"/>
    <cellStyle name="桁区切り 43 2" xfId="3995" xr:uid="{00000000-0005-0000-0000-00002D0F0000}"/>
    <cellStyle name="桁区切り 43 3" xfId="3996" xr:uid="{00000000-0005-0000-0000-00002E0F0000}"/>
    <cellStyle name="桁区切り 43 4" xfId="3997" xr:uid="{00000000-0005-0000-0000-00002F0F0000}"/>
    <cellStyle name="桁区切り 43 5" xfId="3998" xr:uid="{00000000-0005-0000-0000-0000300F0000}"/>
    <cellStyle name="桁区切り 44" xfId="3999" xr:uid="{00000000-0005-0000-0000-0000310F0000}"/>
    <cellStyle name="桁区切り 44 2" xfId="4000" xr:uid="{00000000-0005-0000-0000-0000320F0000}"/>
    <cellStyle name="桁区切り 44 3" xfId="4001" xr:uid="{00000000-0005-0000-0000-0000330F0000}"/>
    <cellStyle name="桁区切り 44 4" xfId="4002" xr:uid="{00000000-0005-0000-0000-0000340F0000}"/>
    <cellStyle name="桁区切り 44 5" xfId="4003" xr:uid="{00000000-0005-0000-0000-0000350F0000}"/>
    <cellStyle name="桁区切り 45" xfId="4004" xr:uid="{00000000-0005-0000-0000-0000360F0000}"/>
    <cellStyle name="桁区切り 45 2" xfId="4005" xr:uid="{00000000-0005-0000-0000-0000370F0000}"/>
    <cellStyle name="桁区切り 45 3" xfId="4006" xr:uid="{00000000-0005-0000-0000-0000380F0000}"/>
    <cellStyle name="桁区切り 45 4" xfId="4007" xr:uid="{00000000-0005-0000-0000-0000390F0000}"/>
    <cellStyle name="桁区切り 45 5" xfId="4008" xr:uid="{00000000-0005-0000-0000-00003A0F0000}"/>
    <cellStyle name="桁区切り 46" xfId="4009" xr:uid="{00000000-0005-0000-0000-00003B0F0000}"/>
    <cellStyle name="桁区切り 47" xfId="4010" xr:uid="{00000000-0005-0000-0000-00003C0F0000}"/>
    <cellStyle name="桁区切り 48" xfId="4011" xr:uid="{00000000-0005-0000-0000-00003D0F0000}"/>
    <cellStyle name="桁区切り 49" xfId="4012" xr:uid="{00000000-0005-0000-0000-00003E0F0000}"/>
    <cellStyle name="桁区切り 49 2" xfId="4013" xr:uid="{00000000-0005-0000-0000-00003F0F0000}"/>
    <cellStyle name="桁区切り 5" xfId="3169" xr:uid="{00000000-0005-0000-0000-0000400F0000}"/>
    <cellStyle name="桁区切り 5 2" xfId="3170" xr:uid="{00000000-0005-0000-0000-0000410F0000}"/>
    <cellStyle name="桁区切り 5 2 2" xfId="4015" xr:uid="{00000000-0005-0000-0000-0000420F0000}"/>
    <cellStyle name="桁区切り 5 3" xfId="4016" xr:uid="{00000000-0005-0000-0000-0000430F0000}"/>
    <cellStyle name="桁区切り 5 4" xfId="4017" xr:uid="{00000000-0005-0000-0000-0000440F0000}"/>
    <cellStyle name="桁区切り 5 5" xfId="4018" xr:uid="{00000000-0005-0000-0000-0000450F0000}"/>
    <cellStyle name="桁区切り 5 6" xfId="4014" xr:uid="{00000000-0005-0000-0000-0000460F0000}"/>
    <cellStyle name="桁区切り 50" xfId="4019" xr:uid="{00000000-0005-0000-0000-0000470F0000}"/>
    <cellStyle name="桁区切り 51" xfId="4020" xr:uid="{00000000-0005-0000-0000-0000480F0000}"/>
    <cellStyle name="桁区切り 51 2" xfId="4021" xr:uid="{00000000-0005-0000-0000-0000490F0000}"/>
    <cellStyle name="桁区切り 52" xfId="4022" xr:uid="{00000000-0005-0000-0000-00004A0F0000}"/>
    <cellStyle name="桁区切り 53" xfId="4023" xr:uid="{00000000-0005-0000-0000-00004B0F0000}"/>
    <cellStyle name="桁区切り 54" xfId="4024" xr:uid="{00000000-0005-0000-0000-00004C0F0000}"/>
    <cellStyle name="桁区切り 55" xfId="4025" xr:uid="{00000000-0005-0000-0000-00004D0F0000}"/>
    <cellStyle name="桁区切り 56" xfId="4026" xr:uid="{00000000-0005-0000-0000-00004E0F0000}"/>
    <cellStyle name="桁区切り 57" xfId="4027" xr:uid="{00000000-0005-0000-0000-00004F0F0000}"/>
    <cellStyle name="桁区切り 58" xfId="4028" xr:uid="{00000000-0005-0000-0000-0000500F0000}"/>
    <cellStyle name="桁区切り 59" xfId="4029" xr:uid="{00000000-0005-0000-0000-0000510F0000}"/>
    <cellStyle name="桁区切り 6" xfId="3171" xr:uid="{00000000-0005-0000-0000-0000520F0000}"/>
    <cellStyle name="桁区切り 6 2" xfId="4031" xr:uid="{00000000-0005-0000-0000-0000530F0000}"/>
    <cellStyle name="桁区切り 6 3" xfId="4032" xr:uid="{00000000-0005-0000-0000-0000540F0000}"/>
    <cellStyle name="桁区切り 6 4" xfId="3172" xr:uid="{00000000-0005-0000-0000-0000550F0000}"/>
    <cellStyle name="桁区切り 6 4 2" xfId="4033" xr:uid="{00000000-0005-0000-0000-0000560F0000}"/>
    <cellStyle name="桁区切り 6 5" xfId="4034" xr:uid="{00000000-0005-0000-0000-0000570F0000}"/>
    <cellStyle name="桁区切り 6 6" xfId="4030" xr:uid="{00000000-0005-0000-0000-0000580F0000}"/>
    <cellStyle name="桁区切り 60" xfId="4035" xr:uid="{00000000-0005-0000-0000-0000590F0000}"/>
    <cellStyle name="桁区切り 60 2" xfId="4036" xr:uid="{00000000-0005-0000-0000-00005A0F0000}"/>
    <cellStyle name="桁区切り 60 3" xfId="4037" xr:uid="{00000000-0005-0000-0000-00005B0F0000}"/>
    <cellStyle name="桁区切り 60 3 2" xfId="4038" xr:uid="{00000000-0005-0000-0000-00005C0F0000}"/>
    <cellStyle name="桁区切り 60 3 2 2" xfId="4039" xr:uid="{00000000-0005-0000-0000-00005D0F0000}"/>
    <cellStyle name="桁区切り 60 3 2 2 2" xfId="4040" xr:uid="{00000000-0005-0000-0000-00005E0F0000}"/>
    <cellStyle name="桁区切り 60 3 2 3" xfId="4041" xr:uid="{00000000-0005-0000-0000-00005F0F0000}"/>
    <cellStyle name="桁区切り 60 3 2 3 2" xfId="4042" xr:uid="{00000000-0005-0000-0000-0000600F0000}"/>
    <cellStyle name="桁区切り 60 3 3" xfId="4043" xr:uid="{00000000-0005-0000-0000-0000610F0000}"/>
    <cellStyle name="桁区切り 61" xfId="4044" xr:uid="{00000000-0005-0000-0000-0000620F0000}"/>
    <cellStyle name="桁区切り 62" xfId="4045" xr:uid="{00000000-0005-0000-0000-0000630F0000}"/>
    <cellStyle name="桁区切り 63" xfId="4046" xr:uid="{00000000-0005-0000-0000-0000640F0000}"/>
    <cellStyle name="桁区切り 64" xfId="4047" xr:uid="{00000000-0005-0000-0000-0000650F0000}"/>
    <cellStyle name="桁区切り 65" xfId="4048" xr:uid="{00000000-0005-0000-0000-0000660F0000}"/>
    <cellStyle name="桁区切り 66" xfId="4049" xr:uid="{00000000-0005-0000-0000-0000670F0000}"/>
    <cellStyle name="桁区切り 67" xfId="4050" xr:uid="{00000000-0005-0000-0000-0000680F0000}"/>
    <cellStyle name="桁区切り 68" xfId="4051" xr:uid="{00000000-0005-0000-0000-0000690F0000}"/>
    <cellStyle name="桁区切り 68 2" xfId="4052" xr:uid="{00000000-0005-0000-0000-00006A0F0000}"/>
    <cellStyle name="桁区切り 68 2 2" xfId="4053" xr:uid="{00000000-0005-0000-0000-00006B0F0000}"/>
    <cellStyle name="桁区切り 68 2 2 2" xfId="4054" xr:uid="{00000000-0005-0000-0000-00006C0F0000}"/>
    <cellStyle name="桁区切り 68 2 2 2 2" xfId="4055" xr:uid="{00000000-0005-0000-0000-00006D0F0000}"/>
    <cellStyle name="桁区切り 68 2 2 2 2 2" xfId="4056" xr:uid="{00000000-0005-0000-0000-00006E0F0000}"/>
    <cellStyle name="桁区切り 69" xfId="4057" xr:uid="{00000000-0005-0000-0000-00006F0F0000}"/>
    <cellStyle name="桁区切り 69 2" xfId="4058" xr:uid="{00000000-0005-0000-0000-0000700F0000}"/>
    <cellStyle name="桁区切り 7" xfId="3173" xr:uid="{00000000-0005-0000-0000-0000710F0000}"/>
    <cellStyle name="桁区切り 7 2" xfId="4060" xr:uid="{00000000-0005-0000-0000-0000720F0000}"/>
    <cellStyle name="桁区切り 7 3" xfId="4061" xr:uid="{00000000-0005-0000-0000-0000730F0000}"/>
    <cellStyle name="桁区切り 7 4" xfId="4062" xr:uid="{00000000-0005-0000-0000-0000740F0000}"/>
    <cellStyle name="桁区切り 7 5" xfId="4063" xr:uid="{00000000-0005-0000-0000-0000750F0000}"/>
    <cellStyle name="桁区切り 7 6" xfId="4059" xr:uid="{00000000-0005-0000-0000-0000760F0000}"/>
    <cellStyle name="桁区切り 70" xfId="4064" xr:uid="{00000000-0005-0000-0000-0000770F0000}"/>
    <cellStyle name="桁区切り 70 2" xfId="4065" xr:uid="{00000000-0005-0000-0000-0000780F0000}"/>
    <cellStyle name="桁区切り 71" xfId="4066" xr:uid="{00000000-0005-0000-0000-0000790F0000}"/>
    <cellStyle name="桁区切り 72" xfId="4067" xr:uid="{00000000-0005-0000-0000-00007A0F0000}"/>
    <cellStyle name="桁区切り 73" xfId="4068" xr:uid="{00000000-0005-0000-0000-00007B0F0000}"/>
    <cellStyle name="桁区切り 74" xfId="4069" xr:uid="{00000000-0005-0000-0000-00007C0F0000}"/>
    <cellStyle name="桁区切り 74 2" xfId="4070" xr:uid="{00000000-0005-0000-0000-00007D0F0000}"/>
    <cellStyle name="桁区切り 75" xfId="4071" xr:uid="{00000000-0005-0000-0000-00007E0F0000}"/>
    <cellStyle name="桁区切り 76" xfId="4721" xr:uid="{00000000-0005-0000-0000-00007F0F0000}"/>
    <cellStyle name="桁区切り 77" xfId="4724" xr:uid="{00000000-0005-0000-0000-0000800F0000}"/>
    <cellStyle name="桁区切り 78" xfId="3314" xr:uid="{00000000-0005-0000-0000-0000810F0000}"/>
    <cellStyle name="桁区切り 79" xfId="4725" xr:uid="{00000000-0005-0000-0000-0000820F0000}"/>
    <cellStyle name="桁区切り 8" xfId="3174" xr:uid="{00000000-0005-0000-0000-0000830F0000}"/>
    <cellStyle name="桁区切り 8 2" xfId="4073" xr:uid="{00000000-0005-0000-0000-0000840F0000}"/>
    <cellStyle name="桁区切り 8 3" xfId="4074" xr:uid="{00000000-0005-0000-0000-0000850F0000}"/>
    <cellStyle name="桁区切り 8 4" xfId="4075" xr:uid="{00000000-0005-0000-0000-0000860F0000}"/>
    <cellStyle name="桁区切り 8 5" xfId="4076" xr:uid="{00000000-0005-0000-0000-0000870F0000}"/>
    <cellStyle name="桁区切り 8 6" xfId="4072" xr:uid="{00000000-0005-0000-0000-0000880F0000}"/>
    <cellStyle name="桁区切り 80" xfId="4731" xr:uid="{00000000-0005-0000-0000-0000890F0000}"/>
    <cellStyle name="桁区切り 81" xfId="4726" xr:uid="{00000000-0005-0000-0000-00008A0F0000}"/>
    <cellStyle name="桁区切り 82" xfId="4727" xr:uid="{00000000-0005-0000-0000-00008B0F0000}"/>
    <cellStyle name="桁区切り 83" xfId="4733" xr:uid="{00000000-0005-0000-0000-00008C0F0000}"/>
    <cellStyle name="桁区切り 84" xfId="4768" xr:uid="{00000000-0005-0000-0000-00008D0F0000}"/>
    <cellStyle name="桁区切り 9" xfId="3175" xr:uid="{00000000-0005-0000-0000-00008E0F0000}"/>
    <cellStyle name="桁区切り 9 2" xfId="4078" xr:uid="{00000000-0005-0000-0000-00008F0F0000}"/>
    <cellStyle name="桁区切り 9 3" xfId="4079" xr:uid="{00000000-0005-0000-0000-0000900F0000}"/>
    <cellStyle name="桁区切り 9 4" xfId="4080" xr:uid="{00000000-0005-0000-0000-0000910F0000}"/>
    <cellStyle name="桁区切り 9 5" xfId="4081" xr:uid="{00000000-0005-0000-0000-0000920F0000}"/>
    <cellStyle name="桁区切り 9 6" xfId="4077" xr:uid="{00000000-0005-0000-0000-0000930F0000}"/>
    <cellStyle name="見出し 1 2" xfId="3176" xr:uid="{00000000-0005-0000-0000-0000940F0000}"/>
    <cellStyle name="見出し 1 2 2" xfId="3315" xr:uid="{00000000-0005-0000-0000-0000950F0000}"/>
    <cellStyle name="見出し 1 3" xfId="4082" xr:uid="{00000000-0005-0000-0000-0000960F0000}"/>
    <cellStyle name="見出し 1 3 2" xfId="4083" xr:uid="{00000000-0005-0000-0000-0000970F0000}"/>
    <cellStyle name="見出し 1 3 3" xfId="4084" xr:uid="{00000000-0005-0000-0000-0000980F0000}"/>
    <cellStyle name="見出し 1 3 4" xfId="4085" xr:uid="{00000000-0005-0000-0000-0000990F0000}"/>
    <cellStyle name="見出し 1 3 5" xfId="4086" xr:uid="{00000000-0005-0000-0000-00009A0F0000}"/>
    <cellStyle name="見出し 1 4" xfId="4087" xr:uid="{00000000-0005-0000-0000-00009B0F0000}"/>
    <cellStyle name="見出し 1 4 2" xfId="4088" xr:uid="{00000000-0005-0000-0000-00009C0F0000}"/>
    <cellStyle name="見出し 1 4 3" xfId="4089" xr:uid="{00000000-0005-0000-0000-00009D0F0000}"/>
    <cellStyle name="見出し 1 4 4" xfId="4090" xr:uid="{00000000-0005-0000-0000-00009E0F0000}"/>
    <cellStyle name="見出し 1 4 5" xfId="4091" xr:uid="{00000000-0005-0000-0000-00009F0F0000}"/>
    <cellStyle name="見出し 1 5" xfId="3324" xr:uid="{00000000-0005-0000-0000-0000A00F0000}"/>
    <cellStyle name="見出し 2 2" xfId="3177" xr:uid="{00000000-0005-0000-0000-0000A10F0000}"/>
    <cellStyle name="見出し 2 2 2" xfId="3316" xr:uid="{00000000-0005-0000-0000-0000A20F0000}"/>
    <cellStyle name="見出し 2 3" xfId="4092" xr:uid="{00000000-0005-0000-0000-0000A30F0000}"/>
    <cellStyle name="見出し 2 3 2" xfId="4093" xr:uid="{00000000-0005-0000-0000-0000A40F0000}"/>
    <cellStyle name="見出し 2 3 3" xfId="4094" xr:uid="{00000000-0005-0000-0000-0000A50F0000}"/>
    <cellStyle name="見出し 2 3 4" xfId="4095" xr:uid="{00000000-0005-0000-0000-0000A60F0000}"/>
    <cellStyle name="見出し 2 3 5" xfId="4096" xr:uid="{00000000-0005-0000-0000-0000A70F0000}"/>
    <cellStyle name="見出し 2 4" xfId="4097" xr:uid="{00000000-0005-0000-0000-0000A80F0000}"/>
    <cellStyle name="見出し 2 4 2" xfId="4098" xr:uid="{00000000-0005-0000-0000-0000A90F0000}"/>
    <cellStyle name="見出し 2 4 3" xfId="4099" xr:uid="{00000000-0005-0000-0000-0000AA0F0000}"/>
    <cellStyle name="見出し 2 4 4" xfId="4100" xr:uid="{00000000-0005-0000-0000-0000AB0F0000}"/>
    <cellStyle name="見出し 2 4 5" xfId="4101" xr:uid="{00000000-0005-0000-0000-0000AC0F0000}"/>
    <cellStyle name="見出し 2 5" xfId="3325" xr:uid="{00000000-0005-0000-0000-0000AD0F0000}"/>
    <cellStyle name="見出し 3 2" xfId="3178" xr:uid="{00000000-0005-0000-0000-0000AE0F0000}"/>
    <cellStyle name="見出し 3 2 2" xfId="3317" xr:uid="{00000000-0005-0000-0000-0000AF0F0000}"/>
    <cellStyle name="見出し 3 3" xfId="4102" xr:uid="{00000000-0005-0000-0000-0000B00F0000}"/>
    <cellStyle name="見出し 3 3 2" xfId="4103" xr:uid="{00000000-0005-0000-0000-0000B10F0000}"/>
    <cellStyle name="見出し 3 3 3" xfId="4104" xr:uid="{00000000-0005-0000-0000-0000B20F0000}"/>
    <cellStyle name="見出し 3 3 4" xfId="4105" xr:uid="{00000000-0005-0000-0000-0000B30F0000}"/>
    <cellStyle name="見出し 3 3 5" xfId="4106" xr:uid="{00000000-0005-0000-0000-0000B40F0000}"/>
    <cellStyle name="見出し 3 4" xfId="4107" xr:uid="{00000000-0005-0000-0000-0000B50F0000}"/>
    <cellStyle name="見出し 3 4 2" xfId="4108" xr:uid="{00000000-0005-0000-0000-0000B60F0000}"/>
    <cellStyle name="見出し 3 4 3" xfId="4109" xr:uid="{00000000-0005-0000-0000-0000B70F0000}"/>
    <cellStyle name="見出し 3 4 4" xfId="4110" xr:uid="{00000000-0005-0000-0000-0000B80F0000}"/>
    <cellStyle name="見出し 3 4 5" xfId="4111" xr:uid="{00000000-0005-0000-0000-0000B90F0000}"/>
    <cellStyle name="見出し 3 5" xfId="3326" xr:uid="{00000000-0005-0000-0000-0000BA0F0000}"/>
    <cellStyle name="見出し 4 2" xfId="3179" xr:uid="{00000000-0005-0000-0000-0000BB0F0000}"/>
    <cellStyle name="見出し 4 2 2" xfId="3318" xr:uid="{00000000-0005-0000-0000-0000BC0F0000}"/>
    <cellStyle name="見出し 4 3" xfId="4112" xr:uid="{00000000-0005-0000-0000-0000BD0F0000}"/>
    <cellStyle name="見出し 4 3 2" xfId="4113" xr:uid="{00000000-0005-0000-0000-0000BE0F0000}"/>
    <cellStyle name="見出し 4 3 3" xfId="4114" xr:uid="{00000000-0005-0000-0000-0000BF0F0000}"/>
    <cellStyle name="見出し 4 3 4" xfId="4115" xr:uid="{00000000-0005-0000-0000-0000C00F0000}"/>
    <cellStyle name="見出し 4 3 5" xfId="4116" xr:uid="{00000000-0005-0000-0000-0000C10F0000}"/>
    <cellStyle name="見出し 4 4" xfId="4117" xr:uid="{00000000-0005-0000-0000-0000C20F0000}"/>
    <cellStyle name="見出し 4 4 2" xfId="4118" xr:uid="{00000000-0005-0000-0000-0000C30F0000}"/>
    <cellStyle name="見出し 4 4 3" xfId="4119" xr:uid="{00000000-0005-0000-0000-0000C40F0000}"/>
    <cellStyle name="見出し 4 4 4" xfId="4120" xr:uid="{00000000-0005-0000-0000-0000C50F0000}"/>
    <cellStyle name="見出し 4 4 5" xfId="4121" xr:uid="{00000000-0005-0000-0000-0000C60F0000}"/>
    <cellStyle name="見出し 4 5" xfId="3327" xr:uid="{00000000-0005-0000-0000-0000C70F0000}"/>
    <cellStyle name="見出し１" xfId="77" xr:uid="{00000000-0005-0000-0000-0000C80F0000}"/>
    <cellStyle name="見出し２" xfId="78" xr:uid="{00000000-0005-0000-0000-0000C90F0000}"/>
    <cellStyle name="合計" xfId="79" xr:uid="{00000000-0005-0000-0000-0000CA0F0000}"/>
    <cellStyle name="合計 2" xfId="3180" xr:uid="{00000000-0005-0000-0000-0000CB0F0000}"/>
    <cellStyle name="集計 2" xfId="3181" xr:uid="{00000000-0005-0000-0000-0000CC0F0000}"/>
    <cellStyle name="集計 2 2" xfId="3182" xr:uid="{00000000-0005-0000-0000-0000CD0F0000}"/>
    <cellStyle name="集計 2 3" xfId="3183" xr:uid="{00000000-0005-0000-0000-0000CE0F0000}"/>
    <cellStyle name="集計 2 4" xfId="3319" xr:uid="{00000000-0005-0000-0000-0000CF0F0000}"/>
    <cellStyle name="集計 3" xfId="4122" xr:uid="{00000000-0005-0000-0000-0000D00F0000}"/>
    <cellStyle name="集計 3 2" xfId="4123" xr:uid="{00000000-0005-0000-0000-0000D10F0000}"/>
    <cellStyle name="集計 3 3" xfId="4124" xr:uid="{00000000-0005-0000-0000-0000D20F0000}"/>
    <cellStyle name="集計 3 4" xfId="4125" xr:uid="{00000000-0005-0000-0000-0000D30F0000}"/>
    <cellStyle name="集計 3 5" xfId="4126" xr:uid="{00000000-0005-0000-0000-0000D40F0000}"/>
    <cellStyle name="集計 4" xfId="4127" xr:uid="{00000000-0005-0000-0000-0000D50F0000}"/>
    <cellStyle name="集計 4 2" xfId="4128" xr:uid="{00000000-0005-0000-0000-0000D60F0000}"/>
    <cellStyle name="集計 4 3" xfId="4129" xr:uid="{00000000-0005-0000-0000-0000D70F0000}"/>
    <cellStyle name="集計 4 4" xfId="4130" xr:uid="{00000000-0005-0000-0000-0000D80F0000}"/>
    <cellStyle name="集計 4 5" xfId="4131" xr:uid="{00000000-0005-0000-0000-0000D90F0000}"/>
    <cellStyle name="集計 5" xfId="3338" xr:uid="{00000000-0005-0000-0000-0000DA0F0000}"/>
    <cellStyle name="出金" xfId="3184" xr:uid="{00000000-0005-0000-0000-0000DB0F0000}"/>
    <cellStyle name="出金 2" xfId="3185" xr:uid="{00000000-0005-0000-0000-0000DC0F0000}"/>
    <cellStyle name="出力 2" xfId="3186" xr:uid="{00000000-0005-0000-0000-0000DD0F0000}"/>
    <cellStyle name="出力 2 2" xfId="3187" xr:uid="{00000000-0005-0000-0000-0000DE0F0000}"/>
    <cellStyle name="出力 2 3" xfId="3188" xr:uid="{00000000-0005-0000-0000-0000DF0F0000}"/>
    <cellStyle name="出力 2 4" xfId="3320" xr:uid="{00000000-0005-0000-0000-0000E00F0000}"/>
    <cellStyle name="出力 3" xfId="4132" xr:uid="{00000000-0005-0000-0000-0000E10F0000}"/>
    <cellStyle name="出力 3 2" xfId="4133" xr:uid="{00000000-0005-0000-0000-0000E20F0000}"/>
    <cellStyle name="出力 3 3" xfId="4134" xr:uid="{00000000-0005-0000-0000-0000E30F0000}"/>
    <cellStyle name="出力 3 4" xfId="4135" xr:uid="{00000000-0005-0000-0000-0000E40F0000}"/>
    <cellStyle name="出力 3 5" xfId="4136" xr:uid="{00000000-0005-0000-0000-0000E50F0000}"/>
    <cellStyle name="出力 4" xfId="4137" xr:uid="{00000000-0005-0000-0000-0000E60F0000}"/>
    <cellStyle name="出力 4 2" xfId="4138" xr:uid="{00000000-0005-0000-0000-0000E70F0000}"/>
    <cellStyle name="出力 4 3" xfId="4139" xr:uid="{00000000-0005-0000-0000-0000E80F0000}"/>
    <cellStyle name="出力 4 4" xfId="4140" xr:uid="{00000000-0005-0000-0000-0000E90F0000}"/>
    <cellStyle name="出力 4 5" xfId="4141" xr:uid="{00000000-0005-0000-0000-0000EA0F0000}"/>
    <cellStyle name="出力 5" xfId="3332" xr:uid="{00000000-0005-0000-0000-0000EB0F0000}"/>
    <cellStyle name="小数" xfId="80" xr:uid="{00000000-0005-0000-0000-0000EC0F0000}"/>
    <cellStyle name="常?_BalanceSheet" xfId="3189" xr:uid="{00000000-0005-0000-0000-0000ED0F0000}"/>
    <cellStyle name="常规_BalanceSheet" xfId="3190" xr:uid="{00000000-0005-0000-0000-0000EE0F0000}"/>
    <cellStyle name="折り返し" xfId="81" xr:uid="{00000000-0005-0000-0000-0000EF0F0000}"/>
    <cellStyle name="説明文 2" xfId="3191" xr:uid="{00000000-0005-0000-0000-0000F00F0000}"/>
    <cellStyle name="説明文 2 2" xfId="3321" xr:uid="{00000000-0005-0000-0000-0000F10F0000}"/>
    <cellStyle name="説明文 3" xfId="4142" xr:uid="{00000000-0005-0000-0000-0000F20F0000}"/>
    <cellStyle name="説明文 3 2" xfId="4143" xr:uid="{00000000-0005-0000-0000-0000F30F0000}"/>
    <cellStyle name="説明文 3 3" xfId="4144" xr:uid="{00000000-0005-0000-0000-0000F40F0000}"/>
    <cellStyle name="説明文 3 4" xfId="4145" xr:uid="{00000000-0005-0000-0000-0000F50F0000}"/>
    <cellStyle name="説明文 3 5" xfId="4146" xr:uid="{00000000-0005-0000-0000-0000F60F0000}"/>
    <cellStyle name="説明文 4" xfId="4147" xr:uid="{00000000-0005-0000-0000-0000F70F0000}"/>
    <cellStyle name="説明文 4 2" xfId="4148" xr:uid="{00000000-0005-0000-0000-0000F80F0000}"/>
    <cellStyle name="説明文 4 3" xfId="4149" xr:uid="{00000000-0005-0000-0000-0000F90F0000}"/>
    <cellStyle name="説明文 4 4" xfId="4150" xr:uid="{00000000-0005-0000-0000-0000FA0F0000}"/>
    <cellStyle name="説明文 4 5" xfId="4151" xr:uid="{00000000-0005-0000-0000-0000FB0F0000}"/>
    <cellStyle name="説明文 5" xfId="3337" xr:uid="{00000000-0005-0000-0000-0000FC0F0000}"/>
    <cellStyle name="先週のﾃﾞｰﾀ" xfId="3192" xr:uid="{00000000-0005-0000-0000-0000FD0F0000}"/>
    <cellStyle name="千円単位" xfId="3193" xr:uid="{00000000-0005-0000-0000-0000FE0F0000}"/>
    <cellStyle name="全文字ｾﾙ内表示" xfId="3194" xr:uid="{00000000-0005-0000-0000-0000FF0F0000}"/>
    <cellStyle name="全文字表示" xfId="3195" xr:uid="{00000000-0005-0000-0000-000000100000}"/>
    <cellStyle name="貸借対照表" xfId="82" xr:uid="{00000000-0005-0000-0000-000001100000}"/>
    <cellStyle name="貸借対照表 2" xfId="3196" xr:uid="{00000000-0005-0000-0000-000002100000}"/>
    <cellStyle name="貸借対照表 3" xfId="3197" xr:uid="{00000000-0005-0000-0000-000003100000}"/>
    <cellStyle name="大" xfId="3198" xr:uid="{00000000-0005-0000-0000-000004100000}"/>
    <cellStyle name="脱浦 [0.00]_BTCSMOD1" xfId="3199" xr:uid="{00000000-0005-0000-0000-000005100000}"/>
    <cellStyle name="脱浦_BTCSMOD1" xfId="3200" xr:uid="{00000000-0005-0000-0000-000006100000}"/>
    <cellStyle name="中央表示" xfId="3201" xr:uid="{00000000-0005-0000-0000-000007100000}"/>
    <cellStyle name="通貨 10 2" xfId="4152" xr:uid="{00000000-0005-0000-0000-000008100000}"/>
    <cellStyle name="通貨 10 3" xfId="4153" xr:uid="{00000000-0005-0000-0000-000009100000}"/>
    <cellStyle name="通貨 10 4" xfId="4154" xr:uid="{00000000-0005-0000-0000-00000A100000}"/>
    <cellStyle name="通貨 10 5" xfId="4155" xr:uid="{00000000-0005-0000-0000-00000B100000}"/>
    <cellStyle name="通貨 11 2" xfId="4156" xr:uid="{00000000-0005-0000-0000-00000C100000}"/>
    <cellStyle name="通貨 11 3" xfId="4157" xr:uid="{00000000-0005-0000-0000-00000D100000}"/>
    <cellStyle name="通貨 11 4" xfId="4158" xr:uid="{00000000-0005-0000-0000-00000E100000}"/>
    <cellStyle name="通貨 11 5" xfId="4159" xr:uid="{00000000-0005-0000-0000-00000F100000}"/>
    <cellStyle name="通貨 12 2" xfId="4160" xr:uid="{00000000-0005-0000-0000-000010100000}"/>
    <cellStyle name="通貨 12 3" xfId="4161" xr:uid="{00000000-0005-0000-0000-000011100000}"/>
    <cellStyle name="通貨 12 4" xfId="4162" xr:uid="{00000000-0005-0000-0000-000012100000}"/>
    <cellStyle name="通貨 12 5" xfId="4163" xr:uid="{00000000-0005-0000-0000-000013100000}"/>
    <cellStyle name="通貨 13 2" xfId="4164" xr:uid="{00000000-0005-0000-0000-000014100000}"/>
    <cellStyle name="通貨 13 3" xfId="4165" xr:uid="{00000000-0005-0000-0000-000015100000}"/>
    <cellStyle name="通貨 13 4" xfId="4166" xr:uid="{00000000-0005-0000-0000-000016100000}"/>
    <cellStyle name="通貨 13 5" xfId="4167" xr:uid="{00000000-0005-0000-0000-000017100000}"/>
    <cellStyle name="通貨 14 2" xfId="4168" xr:uid="{00000000-0005-0000-0000-000018100000}"/>
    <cellStyle name="通貨 14 3" xfId="4169" xr:uid="{00000000-0005-0000-0000-000019100000}"/>
    <cellStyle name="通貨 14 4" xfId="4170" xr:uid="{00000000-0005-0000-0000-00001A100000}"/>
    <cellStyle name="通貨 14 5" xfId="4171" xr:uid="{00000000-0005-0000-0000-00001B100000}"/>
    <cellStyle name="通貨 15 2" xfId="4172" xr:uid="{00000000-0005-0000-0000-00001C100000}"/>
    <cellStyle name="通貨 15 3" xfId="4173" xr:uid="{00000000-0005-0000-0000-00001D100000}"/>
    <cellStyle name="通貨 15 4" xfId="4174" xr:uid="{00000000-0005-0000-0000-00001E100000}"/>
    <cellStyle name="通貨 15 5" xfId="4175" xr:uid="{00000000-0005-0000-0000-00001F100000}"/>
    <cellStyle name="通貨 16 2" xfId="4176" xr:uid="{00000000-0005-0000-0000-000020100000}"/>
    <cellStyle name="通貨 16 3" xfId="4177" xr:uid="{00000000-0005-0000-0000-000021100000}"/>
    <cellStyle name="通貨 16 4" xfId="4178" xr:uid="{00000000-0005-0000-0000-000022100000}"/>
    <cellStyle name="通貨 16 5" xfId="4179" xr:uid="{00000000-0005-0000-0000-000023100000}"/>
    <cellStyle name="通貨 17 2" xfId="4180" xr:uid="{00000000-0005-0000-0000-000024100000}"/>
    <cellStyle name="通貨 17 3" xfId="4181" xr:uid="{00000000-0005-0000-0000-000025100000}"/>
    <cellStyle name="通貨 17 4" xfId="4182" xr:uid="{00000000-0005-0000-0000-000026100000}"/>
    <cellStyle name="通貨 17 5" xfId="4183" xr:uid="{00000000-0005-0000-0000-000027100000}"/>
    <cellStyle name="通貨 18 2" xfId="4184" xr:uid="{00000000-0005-0000-0000-000028100000}"/>
    <cellStyle name="通貨 18 3" xfId="4185" xr:uid="{00000000-0005-0000-0000-000029100000}"/>
    <cellStyle name="通貨 18 4" xfId="4186" xr:uid="{00000000-0005-0000-0000-00002A100000}"/>
    <cellStyle name="通貨 18 5" xfId="4187" xr:uid="{00000000-0005-0000-0000-00002B100000}"/>
    <cellStyle name="通貨 19" xfId="4735" xr:uid="{00000000-0005-0000-0000-00002C100000}"/>
    <cellStyle name="通貨 19 2" xfId="4188" xr:uid="{00000000-0005-0000-0000-00002D100000}"/>
    <cellStyle name="通貨 19 3" xfId="4189" xr:uid="{00000000-0005-0000-0000-00002E100000}"/>
    <cellStyle name="通貨 19 4" xfId="4190" xr:uid="{00000000-0005-0000-0000-00002F100000}"/>
    <cellStyle name="通貨 19 5" xfId="4191" xr:uid="{00000000-0005-0000-0000-000030100000}"/>
    <cellStyle name="通貨 2" xfId="3202" xr:uid="{00000000-0005-0000-0000-000031100000}"/>
    <cellStyle name="通貨 2 10" xfId="4193" xr:uid="{00000000-0005-0000-0000-000032100000}"/>
    <cellStyle name="通貨 2 11" xfId="4194" xr:uid="{00000000-0005-0000-0000-000033100000}"/>
    <cellStyle name="通貨 2 12" xfId="4195" xr:uid="{00000000-0005-0000-0000-000034100000}"/>
    <cellStyle name="通貨 2 13" xfId="4196" xr:uid="{00000000-0005-0000-0000-000035100000}"/>
    <cellStyle name="通貨 2 14" xfId="4197" xr:uid="{00000000-0005-0000-0000-000036100000}"/>
    <cellStyle name="通貨 2 15" xfId="4198" xr:uid="{00000000-0005-0000-0000-000037100000}"/>
    <cellStyle name="通貨 2 16" xfId="4199" xr:uid="{00000000-0005-0000-0000-000038100000}"/>
    <cellStyle name="通貨 2 17" xfId="4200" xr:uid="{00000000-0005-0000-0000-000039100000}"/>
    <cellStyle name="通貨 2 18" xfId="4201" xr:uid="{00000000-0005-0000-0000-00003A100000}"/>
    <cellStyle name="通貨 2 19" xfId="4202" xr:uid="{00000000-0005-0000-0000-00003B100000}"/>
    <cellStyle name="通貨 2 2" xfId="4203" xr:uid="{00000000-0005-0000-0000-00003C100000}"/>
    <cellStyle name="通貨 2 20" xfId="4204" xr:uid="{00000000-0005-0000-0000-00003D100000}"/>
    <cellStyle name="通貨 2 21" xfId="4205" xr:uid="{00000000-0005-0000-0000-00003E100000}"/>
    <cellStyle name="通貨 2 22" xfId="4206" xr:uid="{00000000-0005-0000-0000-00003F100000}"/>
    <cellStyle name="通貨 2 23" xfId="4207" xr:uid="{00000000-0005-0000-0000-000040100000}"/>
    <cellStyle name="通貨 2 24" xfId="4208" xr:uid="{00000000-0005-0000-0000-000041100000}"/>
    <cellStyle name="通貨 2 25" xfId="4209" xr:uid="{00000000-0005-0000-0000-000042100000}"/>
    <cellStyle name="通貨 2 26" xfId="4210" xr:uid="{00000000-0005-0000-0000-000043100000}"/>
    <cellStyle name="通貨 2 27" xfId="4211" xr:uid="{00000000-0005-0000-0000-000044100000}"/>
    <cellStyle name="通貨 2 28" xfId="4212" xr:uid="{00000000-0005-0000-0000-000045100000}"/>
    <cellStyle name="通貨 2 29" xfId="4213" xr:uid="{00000000-0005-0000-0000-000046100000}"/>
    <cellStyle name="通貨 2 3" xfId="4214" xr:uid="{00000000-0005-0000-0000-000047100000}"/>
    <cellStyle name="通貨 2 30" xfId="4215" xr:uid="{00000000-0005-0000-0000-000048100000}"/>
    <cellStyle name="通貨 2 31" xfId="4216" xr:uid="{00000000-0005-0000-0000-000049100000}"/>
    <cellStyle name="通貨 2 32" xfId="4217" xr:uid="{00000000-0005-0000-0000-00004A100000}"/>
    <cellStyle name="通貨 2 33" xfId="4218" xr:uid="{00000000-0005-0000-0000-00004B100000}"/>
    <cellStyle name="通貨 2 34" xfId="4219" xr:uid="{00000000-0005-0000-0000-00004C100000}"/>
    <cellStyle name="通貨 2 35" xfId="4220" xr:uid="{00000000-0005-0000-0000-00004D100000}"/>
    <cellStyle name="通貨 2 36" xfId="4221" xr:uid="{00000000-0005-0000-0000-00004E100000}"/>
    <cellStyle name="通貨 2 37" xfId="4222" xr:uid="{00000000-0005-0000-0000-00004F100000}"/>
    <cellStyle name="通貨 2 38" xfId="4223" xr:uid="{00000000-0005-0000-0000-000050100000}"/>
    <cellStyle name="通貨 2 39" xfId="4224" xr:uid="{00000000-0005-0000-0000-000051100000}"/>
    <cellStyle name="通貨 2 4" xfId="4225" xr:uid="{00000000-0005-0000-0000-000052100000}"/>
    <cellStyle name="通貨 2 40" xfId="4226" xr:uid="{00000000-0005-0000-0000-000053100000}"/>
    <cellStyle name="通貨 2 41" xfId="4227" xr:uid="{00000000-0005-0000-0000-000054100000}"/>
    <cellStyle name="通貨 2 42" xfId="4228" xr:uid="{00000000-0005-0000-0000-000055100000}"/>
    <cellStyle name="通貨 2 43" xfId="4229" xr:uid="{00000000-0005-0000-0000-000056100000}"/>
    <cellStyle name="通貨 2 44" xfId="4230" xr:uid="{00000000-0005-0000-0000-000057100000}"/>
    <cellStyle name="通貨 2 45" xfId="4231" xr:uid="{00000000-0005-0000-0000-000058100000}"/>
    <cellStyle name="通貨 2 46" xfId="4232" xr:uid="{00000000-0005-0000-0000-000059100000}"/>
    <cellStyle name="通貨 2 47" xfId="4233" xr:uid="{00000000-0005-0000-0000-00005A100000}"/>
    <cellStyle name="通貨 2 48" xfId="4192" xr:uid="{00000000-0005-0000-0000-00005B100000}"/>
    <cellStyle name="通貨 2 5" xfId="4234" xr:uid="{00000000-0005-0000-0000-00005C100000}"/>
    <cellStyle name="通貨 2 6" xfId="4235" xr:uid="{00000000-0005-0000-0000-00005D100000}"/>
    <cellStyle name="通貨 2 7" xfId="4236" xr:uid="{00000000-0005-0000-0000-00005E100000}"/>
    <cellStyle name="通貨 2 8" xfId="4237" xr:uid="{00000000-0005-0000-0000-00005F100000}"/>
    <cellStyle name="通貨 2 9" xfId="4238" xr:uid="{00000000-0005-0000-0000-000060100000}"/>
    <cellStyle name="通貨 20 2" xfId="4239" xr:uid="{00000000-0005-0000-0000-000061100000}"/>
    <cellStyle name="通貨 20 3" xfId="4240" xr:uid="{00000000-0005-0000-0000-000062100000}"/>
    <cellStyle name="通貨 20 4" xfId="4241" xr:uid="{00000000-0005-0000-0000-000063100000}"/>
    <cellStyle name="通貨 20 5" xfId="4242" xr:uid="{00000000-0005-0000-0000-000064100000}"/>
    <cellStyle name="通貨 21 2" xfId="4243" xr:uid="{00000000-0005-0000-0000-000065100000}"/>
    <cellStyle name="通貨 21 3" xfId="4244" xr:uid="{00000000-0005-0000-0000-000066100000}"/>
    <cellStyle name="通貨 21 4" xfId="4245" xr:uid="{00000000-0005-0000-0000-000067100000}"/>
    <cellStyle name="通貨 21 5" xfId="4246" xr:uid="{00000000-0005-0000-0000-000068100000}"/>
    <cellStyle name="通貨 22 2" xfId="4247" xr:uid="{00000000-0005-0000-0000-000069100000}"/>
    <cellStyle name="通貨 22 3" xfId="4248" xr:uid="{00000000-0005-0000-0000-00006A100000}"/>
    <cellStyle name="通貨 22 4" xfId="4249" xr:uid="{00000000-0005-0000-0000-00006B100000}"/>
    <cellStyle name="通貨 22 5" xfId="4250" xr:uid="{00000000-0005-0000-0000-00006C100000}"/>
    <cellStyle name="通貨 23 2" xfId="4251" xr:uid="{00000000-0005-0000-0000-00006D100000}"/>
    <cellStyle name="通貨 23 3" xfId="4252" xr:uid="{00000000-0005-0000-0000-00006E100000}"/>
    <cellStyle name="通貨 23 4" xfId="4253" xr:uid="{00000000-0005-0000-0000-00006F100000}"/>
    <cellStyle name="通貨 23 5" xfId="4254" xr:uid="{00000000-0005-0000-0000-000070100000}"/>
    <cellStyle name="通貨 24" xfId="4736" xr:uid="{00000000-0005-0000-0000-000071100000}"/>
    <cellStyle name="通貨 24 2" xfId="4255" xr:uid="{00000000-0005-0000-0000-000072100000}"/>
    <cellStyle name="通貨 24 3" xfId="4256" xr:uid="{00000000-0005-0000-0000-000073100000}"/>
    <cellStyle name="通貨 24 4" xfId="4257" xr:uid="{00000000-0005-0000-0000-000074100000}"/>
    <cellStyle name="通貨 24 5" xfId="4258" xr:uid="{00000000-0005-0000-0000-000075100000}"/>
    <cellStyle name="通貨 25" xfId="4737" xr:uid="{00000000-0005-0000-0000-000076100000}"/>
    <cellStyle name="通貨 25 2" xfId="4259" xr:uid="{00000000-0005-0000-0000-000077100000}"/>
    <cellStyle name="通貨 25 3" xfId="4260" xr:uid="{00000000-0005-0000-0000-000078100000}"/>
    <cellStyle name="通貨 25 4" xfId="4261" xr:uid="{00000000-0005-0000-0000-000079100000}"/>
    <cellStyle name="通貨 25 5" xfId="4262" xr:uid="{00000000-0005-0000-0000-00007A100000}"/>
    <cellStyle name="通貨 26 2" xfId="4263" xr:uid="{00000000-0005-0000-0000-00007B100000}"/>
    <cellStyle name="通貨 26 3" xfId="4264" xr:uid="{00000000-0005-0000-0000-00007C100000}"/>
    <cellStyle name="通貨 26 4" xfId="4265" xr:uid="{00000000-0005-0000-0000-00007D100000}"/>
    <cellStyle name="通貨 26 5" xfId="4266" xr:uid="{00000000-0005-0000-0000-00007E100000}"/>
    <cellStyle name="通貨 27 2" xfId="4267" xr:uid="{00000000-0005-0000-0000-00007F100000}"/>
    <cellStyle name="通貨 27 3" xfId="4268" xr:uid="{00000000-0005-0000-0000-000080100000}"/>
    <cellStyle name="通貨 27 4" xfId="4269" xr:uid="{00000000-0005-0000-0000-000081100000}"/>
    <cellStyle name="通貨 27 5" xfId="4270" xr:uid="{00000000-0005-0000-0000-000082100000}"/>
    <cellStyle name="通貨 28 2" xfId="4271" xr:uid="{00000000-0005-0000-0000-000083100000}"/>
    <cellStyle name="通貨 28 3" xfId="4272" xr:uid="{00000000-0005-0000-0000-000084100000}"/>
    <cellStyle name="通貨 28 4" xfId="4273" xr:uid="{00000000-0005-0000-0000-000085100000}"/>
    <cellStyle name="通貨 28 5" xfId="4274" xr:uid="{00000000-0005-0000-0000-000086100000}"/>
    <cellStyle name="通貨 29 2" xfId="4275" xr:uid="{00000000-0005-0000-0000-000087100000}"/>
    <cellStyle name="通貨 29 3" xfId="4276" xr:uid="{00000000-0005-0000-0000-000088100000}"/>
    <cellStyle name="通貨 29 4" xfId="4277" xr:uid="{00000000-0005-0000-0000-000089100000}"/>
    <cellStyle name="通貨 29 5" xfId="4278" xr:uid="{00000000-0005-0000-0000-00008A100000}"/>
    <cellStyle name="通貨 3" xfId="3203" xr:uid="{00000000-0005-0000-0000-00008B100000}"/>
    <cellStyle name="通貨 3 2" xfId="4280" xr:uid="{00000000-0005-0000-0000-00008C100000}"/>
    <cellStyle name="通貨 3 3" xfId="4281" xr:uid="{00000000-0005-0000-0000-00008D100000}"/>
    <cellStyle name="通貨 3 4" xfId="4282" xr:uid="{00000000-0005-0000-0000-00008E100000}"/>
    <cellStyle name="通貨 3 5" xfId="4283" xr:uid="{00000000-0005-0000-0000-00008F100000}"/>
    <cellStyle name="通貨 3 6" xfId="4279" xr:uid="{00000000-0005-0000-0000-000090100000}"/>
    <cellStyle name="通貨 30 2" xfId="4284" xr:uid="{00000000-0005-0000-0000-000091100000}"/>
    <cellStyle name="通貨 30 3" xfId="4285" xr:uid="{00000000-0005-0000-0000-000092100000}"/>
    <cellStyle name="通貨 30 4" xfId="4286" xr:uid="{00000000-0005-0000-0000-000093100000}"/>
    <cellStyle name="通貨 30 5" xfId="4287" xr:uid="{00000000-0005-0000-0000-000094100000}"/>
    <cellStyle name="通貨 31 2" xfId="4288" xr:uid="{00000000-0005-0000-0000-000095100000}"/>
    <cellStyle name="通貨 31 3" xfId="4289" xr:uid="{00000000-0005-0000-0000-000096100000}"/>
    <cellStyle name="通貨 31 4" xfId="4290" xr:uid="{00000000-0005-0000-0000-000097100000}"/>
    <cellStyle name="通貨 31 5" xfId="4291" xr:uid="{00000000-0005-0000-0000-000098100000}"/>
    <cellStyle name="通貨 32 2" xfId="4292" xr:uid="{00000000-0005-0000-0000-000099100000}"/>
    <cellStyle name="通貨 32 3" xfId="4293" xr:uid="{00000000-0005-0000-0000-00009A100000}"/>
    <cellStyle name="通貨 32 4" xfId="4294" xr:uid="{00000000-0005-0000-0000-00009B100000}"/>
    <cellStyle name="通貨 32 5" xfId="4295" xr:uid="{00000000-0005-0000-0000-00009C100000}"/>
    <cellStyle name="通貨 33 2" xfId="4296" xr:uid="{00000000-0005-0000-0000-00009D100000}"/>
    <cellStyle name="通貨 33 3" xfId="4297" xr:uid="{00000000-0005-0000-0000-00009E100000}"/>
    <cellStyle name="通貨 33 4" xfId="4298" xr:uid="{00000000-0005-0000-0000-00009F100000}"/>
    <cellStyle name="通貨 33 5" xfId="4299" xr:uid="{00000000-0005-0000-0000-0000A0100000}"/>
    <cellStyle name="通貨 34 2" xfId="4300" xr:uid="{00000000-0005-0000-0000-0000A1100000}"/>
    <cellStyle name="通貨 34 3" xfId="4301" xr:uid="{00000000-0005-0000-0000-0000A2100000}"/>
    <cellStyle name="通貨 34 4" xfId="4302" xr:uid="{00000000-0005-0000-0000-0000A3100000}"/>
    <cellStyle name="通貨 34 5" xfId="4303" xr:uid="{00000000-0005-0000-0000-0000A4100000}"/>
    <cellStyle name="通貨 35 2" xfId="4304" xr:uid="{00000000-0005-0000-0000-0000A5100000}"/>
    <cellStyle name="通貨 35 3" xfId="4305" xr:uid="{00000000-0005-0000-0000-0000A6100000}"/>
    <cellStyle name="通貨 35 4" xfId="4306" xr:uid="{00000000-0005-0000-0000-0000A7100000}"/>
    <cellStyle name="通貨 35 5" xfId="4307" xr:uid="{00000000-0005-0000-0000-0000A8100000}"/>
    <cellStyle name="通貨 36 2" xfId="4308" xr:uid="{00000000-0005-0000-0000-0000A9100000}"/>
    <cellStyle name="通貨 36 3" xfId="4309" xr:uid="{00000000-0005-0000-0000-0000AA100000}"/>
    <cellStyle name="通貨 36 4" xfId="4310" xr:uid="{00000000-0005-0000-0000-0000AB100000}"/>
    <cellStyle name="通貨 36 5" xfId="4311" xr:uid="{00000000-0005-0000-0000-0000AC100000}"/>
    <cellStyle name="通貨 37 2" xfId="4312" xr:uid="{00000000-0005-0000-0000-0000AD100000}"/>
    <cellStyle name="通貨 37 3" xfId="4313" xr:uid="{00000000-0005-0000-0000-0000AE100000}"/>
    <cellStyle name="通貨 37 4" xfId="4314" xr:uid="{00000000-0005-0000-0000-0000AF100000}"/>
    <cellStyle name="通貨 37 5" xfId="4315" xr:uid="{00000000-0005-0000-0000-0000B0100000}"/>
    <cellStyle name="通貨 38 2" xfId="4316" xr:uid="{00000000-0005-0000-0000-0000B1100000}"/>
    <cellStyle name="通貨 38 3" xfId="4317" xr:uid="{00000000-0005-0000-0000-0000B2100000}"/>
    <cellStyle name="通貨 38 4" xfId="4318" xr:uid="{00000000-0005-0000-0000-0000B3100000}"/>
    <cellStyle name="通貨 38 5" xfId="4319" xr:uid="{00000000-0005-0000-0000-0000B4100000}"/>
    <cellStyle name="通貨 39 2" xfId="4320" xr:uid="{00000000-0005-0000-0000-0000B5100000}"/>
    <cellStyle name="通貨 39 3" xfId="4321" xr:uid="{00000000-0005-0000-0000-0000B6100000}"/>
    <cellStyle name="通貨 39 4" xfId="4322" xr:uid="{00000000-0005-0000-0000-0000B7100000}"/>
    <cellStyle name="通貨 39 5" xfId="4323" xr:uid="{00000000-0005-0000-0000-0000B8100000}"/>
    <cellStyle name="通貨 4 2" xfId="4324" xr:uid="{00000000-0005-0000-0000-0000B9100000}"/>
    <cellStyle name="通貨 4 3" xfId="4325" xr:uid="{00000000-0005-0000-0000-0000BA100000}"/>
    <cellStyle name="通貨 4 4" xfId="4326" xr:uid="{00000000-0005-0000-0000-0000BB100000}"/>
    <cellStyle name="通貨 4 5" xfId="4327" xr:uid="{00000000-0005-0000-0000-0000BC100000}"/>
    <cellStyle name="通貨 40 2" xfId="4328" xr:uid="{00000000-0005-0000-0000-0000BD100000}"/>
    <cellStyle name="通貨 40 3" xfId="4329" xr:uid="{00000000-0005-0000-0000-0000BE100000}"/>
    <cellStyle name="通貨 40 4" xfId="4330" xr:uid="{00000000-0005-0000-0000-0000BF100000}"/>
    <cellStyle name="通貨 40 5" xfId="4331" xr:uid="{00000000-0005-0000-0000-0000C0100000}"/>
    <cellStyle name="通貨 41 2" xfId="4332" xr:uid="{00000000-0005-0000-0000-0000C1100000}"/>
    <cellStyle name="通貨 41 3" xfId="4333" xr:uid="{00000000-0005-0000-0000-0000C2100000}"/>
    <cellStyle name="通貨 41 4" xfId="4334" xr:uid="{00000000-0005-0000-0000-0000C3100000}"/>
    <cellStyle name="通貨 41 5" xfId="4335" xr:uid="{00000000-0005-0000-0000-0000C4100000}"/>
    <cellStyle name="通貨 42 2" xfId="4336" xr:uid="{00000000-0005-0000-0000-0000C5100000}"/>
    <cellStyle name="通貨 42 3" xfId="4337" xr:uid="{00000000-0005-0000-0000-0000C6100000}"/>
    <cellStyle name="通貨 42 4" xfId="4338" xr:uid="{00000000-0005-0000-0000-0000C7100000}"/>
    <cellStyle name="通貨 42 5" xfId="4339" xr:uid="{00000000-0005-0000-0000-0000C8100000}"/>
    <cellStyle name="通貨 43 2" xfId="4340" xr:uid="{00000000-0005-0000-0000-0000C9100000}"/>
    <cellStyle name="通貨 43 3" xfId="4341" xr:uid="{00000000-0005-0000-0000-0000CA100000}"/>
    <cellStyle name="通貨 43 4" xfId="4342" xr:uid="{00000000-0005-0000-0000-0000CB100000}"/>
    <cellStyle name="通貨 43 5" xfId="4343" xr:uid="{00000000-0005-0000-0000-0000CC100000}"/>
    <cellStyle name="通貨 44 2" xfId="4344" xr:uid="{00000000-0005-0000-0000-0000CD100000}"/>
    <cellStyle name="通貨 44 3" xfId="4345" xr:uid="{00000000-0005-0000-0000-0000CE100000}"/>
    <cellStyle name="通貨 44 4" xfId="4346" xr:uid="{00000000-0005-0000-0000-0000CF100000}"/>
    <cellStyle name="通貨 44 5" xfId="4347" xr:uid="{00000000-0005-0000-0000-0000D0100000}"/>
    <cellStyle name="通貨 45 2" xfId="4348" xr:uid="{00000000-0005-0000-0000-0000D1100000}"/>
    <cellStyle name="通貨 45 3" xfId="4349" xr:uid="{00000000-0005-0000-0000-0000D2100000}"/>
    <cellStyle name="通貨 45 4" xfId="4350" xr:uid="{00000000-0005-0000-0000-0000D3100000}"/>
    <cellStyle name="通貨 45 5" xfId="4351" xr:uid="{00000000-0005-0000-0000-0000D4100000}"/>
    <cellStyle name="通貨 5 2" xfId="4352" xr:uid="{00000000-0005-0000-0000-0000D5100000}"/>
    <cellStyle name="通貨 5 3" xfId="4353" xr:uid="{00000000-0005-0000-0000-0000D6100000}"/>
    <cellStyle name="通貨 5 4" xfId="4354" xr:uid="{00000000-0005-0000-0000-0000D7100000}"/>
    <cellStyle name="通貨 5 5" xfId="4355" xr:uid="{00000000-0005-0000-0000-0000D8100000}"/>
    <cellStyle name="通貨 6 2" xfId="4356" xr:uid="{00000000-0005-0000-0000-0000D9100000}"/>
    <cellStyle name="通貨 6 3" xfId="4357" xr:uid="{00000000-0005-0000-0000-0000DA100000}"/>
    <cellStyle name="通貨 6 4" xfId="4358" xr:uid="{00000000-0005-0000-0000-0000DB100000}"/>
    <cellStyle name="通貨 6 5" xfId="4359" xr:uid="{00000000-0005-0000-0000-0000DC100000}"/>
    <cellStyle name="通貨 7 2" xfId="4360" xr:uid="{00000000-0005-0000-0000-0000DD100000}"/>
    <cellStyle name="通貨 7 3" xfId="4361" xr:uid="{00000000-0005-0000-0000-0000DE100000}"/>
    <cellStyle name="通貨 7 4" xfId="4362" xr:uid="{00000000-0005-0000-0000-0000DF100000}"/>
    <cellStyle name="通貨 7 5" xfId="4363" xr:uid="{00000000-0005-0000-0000-0000E0100000}"/>
    <cellStyle name="通貨 8 2" xfId="4364" xr:uid="{00000000-0005-0000-0000-0000E1100000}"/>
    <cellStyle name="通貨 8 3" xfId="4365" xr:uid="{00000000-0005-0000-0000-0000E2100000}"/>
    <cellStyle name="通貨 8 4" xfId="4366" xr:uid="{00000000-0005-0000-0000-0000E3100000}"/>
    <cellStyle name="通貨 8 5" xfId="4367" xr:uid="{00000000-0005-0000-0000-0000E4100000}"/>
    <cellStyle name="通貨 9 2" xfId="4368" xr:uid="{00000000-0005-0000-0000-0000E5100000}"/>
    <cellStyle name="通貨 9 3" xfId="4369" xr:uid="{00000000-0005-0000-0000-0000E6100000}"/>
    <cellStyle name="通貨 9 4" xfId="4370" xr:uid="{00000000-0005-0000-0000-0000E7100000}"/>
    <cellStyle name="通貨 9 5" xfId="4371" xr:uid="{00000000-0005-0000-0000-0000E8100000}"/>
    <cellStyle name="日付" xfId="83" xr:uid="{00000000-0005-0000-0000-0000E9100000}"/>
    <cellStyle name="入力 2" xfId="3204" xr:uid="{00000000-0005-0000-0000-0000EA100000}"/>
    <cellStyle name="入力 2 2" xfId="3205" xr:uid="{00000000-0005-0000-0000-0000EB100000}"/>
    <cellStyle name="入力 2 3" xfId="3206" xr:uid="{00000000-0005-0000-0000-0000EC100000}"/>
    <cellStyle name="入力 2 4" xfId="3322" xr:uid="{00000000-0005-0000-0000-0000ED100000}"/>
    <cellStyle name="入力 3" xfId="4372" xr:uid="{00000000-0005-0000-0000-0000EE100000}"/>
    <cellStyle name="入力 3 2" xfId="4373" xr:uid="{00000000-0005-0000-0000-0000EF100000}"/>
    <cellStyle name="入力 3 3" xfId="4374" xr:uid="{00000000-0005-0000-0000-0000F0100000}"/>
    <cellStyle name="入力 3 4" xfId="4375" xr:uid="{00000000-0005-0000-0000-0000F1100000}"/>
    <cellStyle name="入力 3 5" xfId="4376" xr:uid="{00000000-0005-0000-0000-0000F2100000}"/>
    <cellStyle name="入力 4" xfId="4377" xr:uid="{00000000-0005-0000-0000-0000F3100000}"/>
    <cellStyle name="入力 4 2" xfId="4378" xr:uid="{00000000-0005-0000-0000-0000F4100000}"/>
    <cellStyle name="入力 4 3" xfId="4379" xr:uid="{00000000-0005-0000-0000-0000F5100000}"/>
    <cellStyle name="入力 4 4" xfId="4380" xr:uid="{00000000-0005-0000-0000-0000F6100000}"/>
    <cellStyle name="入力 4 5" xfId="4381" xr:uid="{00000000-0005-0000-0000-0000F7100000}"/>
    <cellStyle name="入力 5" xfId="3331" xr:uid="{00000000-0005-0000-0000-0000F8100000}"/>
    <cellStyle name="入力値" xfId="3207" xr:uid="{00000000-0005-0000-0000-0000F9100000}"/>
    <cellStyle name="年月" xfId="84" xr:uid="{00000000-0005-0000-0000-0000FA100000}"/>
    <cellStyle name="標準" xfId="0" builtinId="0"/>
    <cellStyle name="標準 - スタイル1" xfId="3208" xr:uid="{00000000-0005-0000-0000-0000FC100000}"/>
    <cellStyle name="標準 - スタイル2" xfId="3209" xr:uid="{00000000-0005-0000-0000-0000FD100000}"/>
    <cellStyle name="標準 - スタイル3" xfId="3210" xr:uid="{00000000-0005-0000-0000-0000FE100000}"/>
    <cellStyle name="標準 - スタイル4" xfId="3211" xr:uid="{00000000-0005-0000-0000-0000FF100000}"/>
    <cellStyle name="標準 - スタイル5" xfId="3212" xr:uid="{00000000-0005-0000-0000-000000110000}"/>
    <cellStyle name="標準 - スタイル6" xfId="3213" xr:uid="{00000000-0005-0000-0000-000001110000}"/>
    <cellStyle name="標準 - スタイル7" xfId="3214" xr:uid="{00000000-0005-0000-0000-000002110000}"/>
    <cellStyle name="標準 - スタイル8" xfId="3215" xr:uid="{00000000-0005-0000-0000-000003110000}"/>
    <cellStyle name="標準 10" xfId="3216" xr:uid="{00000000-0005-0000-0000-000004110000}"/>
    <cellStyle name="標準 10 2" xfId="4382" xr:uid="{00000000-0005-0000-0000-000005110000}"/>
    <cellStyle name="標準 10 3" xfId="4383" xr:uid="{00000000-0005-0000-0000-000006110000}"/>
    <cellStyle name="標準 10 4" xfId="4384" xr:uid="{00000000-0005-0000-0000-000007110000}"/>
    <cellStyle name="標準 10 5" xfId="4385" xr:uid="{00000000-0005-0000-0000-000008110000}"/>
    <cellStyle name="標準 10 6" xfId="4386" xr:uid="{00000000-0005-0000-0000-000009110000}"/>
    <cellStyle name="標準 10 7" xfId="3449" xr:uid="{00000000-0005-0000-0000-00000A110000}"/>
    <cellStyle name="標準 11" xfId="3217" xr:uid="{00000000-0005-0000-0000-00000B110000}"/>
    <cellStyle name="標準 11 2" xfId="3218" xr:uid="{00000000-0005-0000-0000-00000C110000}"/>
    <cellStyle name="標準 11 2 2" xfId="4387" xr:uid="{00000000-0005-0000-0000-00000D110000}"/>
    <cellStyle name="標準 11 3" xfId="4388" xr:uid="{00000000-0005-0000-0000-00000E110000}"/>
    <cellStyle name="標準 11 4" xfId="4389" xr:uid="{00000000-0005-0000-0000-00000F110000}"/>
    <cellStyle name="標準 11 5" xfId="4390" xr:uid="{00000000-0005-0000-0000-000010110000}"/>
    <cellStyle name="標準 11 6" xfId="3464" xr:uid="{00000000-0005-0000-0000-000011110000}"/>
    <cellStyle name="標準 12" xfId="3219" xr:uid="{00000000-0005-0000-0000-000012110000}"/>
    <cellStyle name="標準 12 2" xfId="3275" xr:uid="{00000000-0005-0000-0000-000013110000}"/>
    <cellStyle name="標準 12 2 2" xfId="4391" xr:uid="{00000000-0005-0000-0000-000014110000}"/>
    <cellStyle name="標準 12 3" xfId="4392" xr:uid="{00000000-0005-0000-0000-000015110000}"/>
    <cellStyle name="標準 12 4" xfId="4393" xr:uid="{00000000-0005-0000-0000-000016110000}"/>
    <cellStyle name="標準 12 5" xfId="4394" xr:uid="{00000000-0005-0000-0000-000017110000}"/>
    <cellStyle name="標準 13" xfId="3220" xr:uid="{00000000-0005-0000-0000-000018110000}"/>
    <cellStyle name="標準 13 2" xfId="4396" xr:uid="{00000000-0005-0000-0000-000019110000}"/>
    <cellStyle name="標準 13 3" xfId="4397" xr:uid="{00000000-0005-0000-0000-00001A110000}"/>
    <cellStyle name="標準 13 4" xfId="4398" xr:uid="{00000000-0005-0000-0000-00001B110000}"/>
    <cellStyle name="標準 13 5" xfId="4399" xr:uid="{00000000-0005-0000-0000-00001C110000}"/>
    <cellStyle name="標準 13 6" xfId="4395" xr:uid="{00000000-0005-0000-0000-00001D110000}"/>
    <cellStyle name="標準 14" xfId="3221" xr:uid="{00000000-0005-0000-0000-00001E110000}"/>
    <cellStyle name="標準 14 2" xfId="4401" xr:uid="{00000000-0005-0000-0000-00001F110000}"/>
    <cellStyle name="標準 14 3" xfId="4402" xr:uid="{00000000-0005-0000-0000-000020110000}"/>
    <cellStyle name="標準 14 4" xfId="4403" xr:uid="{00000000-0005-0000-0000-000021110000}"/>
    <cellStyle name="標準 14 5" xfId="4404" xr:uid="{00000000-0005-0000-0000-000022110000}"/>
    <cellStyle name="標準 14 6" xfId="4400" xr:uid="{00000000-0005-0000-0000-000023110000}"/>
    <cellStyle name="標準 15" xfId="3222" xr:uid="{00000000-0005-0000-0000-000024110000}"/>
    <cellStyle name="標準 15 2" xfId="3277" xr:uid="{00000000-0005-0000-0000-000025110000}"/>
    <cellStyle name="標準 15 2 2" xfId="4405" xr:uid="{00000000-0005-0000-0000-000026110000}"/>
    <cellStyle name="標準 15 3" xfId="4406" xr:uid="{00000000-0005-0000-0000-000027110000}"/>
    <cellStyle name="標準 15 4" xfId="4407" xr:uid="{00000000-0005-0000-0000-000028110000}"/>
    <cellStyle name="標準 15 5" xfId="4408" xr:uid="{00000000-0005-0000-0000-000029110000}"/>
    <cellStyle name="標準 15 7" xfId="4409" xr:uid="{00000000-0005-0000-0000-00002A110000}"/>
    <cellStyle name="標準 16" xfId="3223" xr:uid="{00000000-0005-0000-0000-00002B110000}"/>
    <cellStyle name="標準 16 2" xfId="3276" xr:uid="{00000000-0005-0000-0000-00002C110000}"/>
    <cellStyle name="標準 16 2 2" xfId="4410" xr:uid="{00000000-0005-0000-0000-00002D110000}"/>
    <cellStyle name="標準 16 3" xfId="4411" xr:uid="{00000000-0005-0000-0000-00002E110000}"/>
    <cellStyle name="標準 16 4" xfId="4412" xr:uid="{00000000-0005-0000-0000-00002F110000}"/>
    <cellStyle name="標準 16 5" xfId="4413" xr:uid="{00000000-0005-0000-0000-000030110000}"/>
    <cellStyle name="標準 17" xfId="3224" xr:uid="{00000000-0005-0000-0000-000031110000}"/>
    <cellStyle name="標準 17 2" xfId="4415" xr:uid="{00000000-0005-0000-0000-000032110000}"/>
    <cellStyle name="標準 17 3" xfId="4416" xr:uid="{00000000-0005-0000-0000-000033110000}"/>
    <cellStyle name="標準 17 4" xfId="4417" xr:uid="{00000000-0005-0000-0000-000034110000}"/>
    <cellStyle name="標準 17 5" xfId="4418" xr:uid="{00000000-0005-0000-0000-000035110000}"/>
    <cellStyle name="標準 17 6" xfId="4414" xr:uid="{00000000-0005-0000-0000-000036110000}"/>
    <cellStyle name="標準 18" xfId="3225" xr:uid="{00000000-0005-0000-0000-000037110000}"/>
    <cellStyle name="標準 18 2" xfId="4420" xr:uid="{00000000-0005-0000-0000-000038110000}"/>
    <cellStyle name="標準 18 3" xfId="4421" xr:uid="{00000000-0005-0000-0000-000039110000}"/>
    <cellStyle name="標準 18 4" xfId="4422" xr:uid="{00000000-0005-0000-0000-00003A110000}"/>
    <cellStyle name="標準 18 5" xfId="4423" xr:uid="{00000000-0005-0000-0000-00003B110000}"/>
    <cellStyle name="標準 18 6" xfId="4419" xr:uid="{00000000-0005-0000-0000-00003C110000}"/>
    <cellStyle name="標準 19" xfId="3226" xr:uid="{00000000-0005-0000-0000-00003D110000}"/>
    <cellStyle name="標準 19 2" xfId="3274" xr:uid="{00000000-0005-0000-0000-00003E110000}"/>
    <cellStyle name="標準 19 2 2" xfId="4424" xr:uid="{00000000-0005-0000-0000-00003F110000}"/>
    <cellStyle name="標準 19 3" xfId="4425" xr:uid="{00000000-0005-0000-0000-000040110000}"/>
    <cellStyle name="標準 19 4" xfId="4426" xr:uid="{00000000-0005-0000-0000-000041110000}"/>
    <cellStyle name="標準 19 5" xfId="4427" xr:uid="{00000000-0005-0000-0000-000042110000}"/>
    <cellStyle name="標準 2" xfId="87" xr:uid="{00000000-0005-0000-0000-000043110000}"/>
    <cellStyle name="標準 2 10" xfId="3227" xr:uid="{00000000-0005-0000-0000-000044110000}"/>
    <cellStyle name="標準 2 2" xfId="3228" xr:uid="{00000000-0005-0000-0000-000045110000}"/>
    <cellStyle name="標準 2 2 2" xfId="3229" xr:uid="{00000000-0005-0000-0000-000046110000}"/>
    <cellStyle name="標準 2 2 2 2" xfId="4430" xr:uid="{00000000-0005-0000-0000-000047110000}"/>
    <cellStyle name="標準 2 2 2 3" xfId="4429" xr:uid="{00000000-0005-0000-0000-000048110000}"/>
    <cellStyle name="標準 2 2 3" xfId="4431" xr:uid="{00000000-0005-0000-0000-000049110000}"/>
    <cellStyle name="標準 2 2 4" xfId="4428" xr:uid="{00000000-0005-0000-0000-00004A110000}"/>
    <cellStyle name="標準 2 3" xfId="3230" xr:uid="{00000000-0005-0000-0000-00004B110000}"/>
    <cellStyle name="標準 2 3 2" xfId="4432" xr:uid="{00000000-0005-0000-0000-00004C110000}"/>
    <cellStyle name="標準 2 4" xfId="3231" xr:uid="{00000000-0005-0000-0000-00004D110000}"/>
    <cellStyle name="標準 2 4 2" xfId="4434" xr:uid="{00000000-0005-0000-0000-00004E110000}"/>
    <cellStyle name="標準 2 4 3" xfId="4433" xr:uid="{00000000-0005-0000-0000-00004F110000}"/>
    <cellStyle name="標準 2 5" xfId="4435" xr:uid="{00000000-0005-0000-0000-000050110000}"/>
    <cellStyle name="標準 2 6" xfId="4436" xr:uid="{00000000-0005-0000-0000-000051110000}"/>
    <cellStyle name="標準 2 7" xfId="4741" xr:uid="{00000000-0005-0000-0000-000052110000}"/>
    <cellStyle name="標準 2_WM賞与引当金（第5期）" xfId="4764" xr:uid="{00000000-0005-0000-0000-000053110000}"/>
    <cellStyle name="標準 20" xfId="3232" xr:uid="{00000000-0005-0000-0000-000054110000}"/>
    <cellStyle name="標準 20 2" xfId="3273" xr:uid="{00000000-0005-0000-0000-000055110000}"/>
    <cellStyle name="標準 20 2 2" xfId="4437" xr:uid="{00000000-0005-0000-0000-000056110000}"/>
    <cellStyle name="標準 20 3" xfId="4438" xr:uid="{00000000-0005-0000-0000-000057110000}"/>
    <cellStyle name="標準 20 4" xfId="4439" xr:uid="{00000000-0005-0000-0000-000058110000}"/>
    <cellStyle name="標準 20 5" xfId="4440" xr:uid="{00000000-0005-0000-0000-000059110000}"/>
    <cellStyle name="標準 21" xfId="3267" xr:uid="{00000000-0005-0000-0000-00005A110000}"/>
    <cellStyle name="標準 21 2" xfId="4441" xr:uid="{00000000-0005-0000-0000-00005B110000}"/>
    <cellStyle name="標準 21 3" xfId="4442" xr:uid="{00000000-0005-0000-0000-00005C110000}"/>
    <cellStyle name="標準 21 4" xfId="4443" xr:uid="{00000000-0005-0000-0000-00005D110000}"/>
    <cellStyle name="標準 21 5" xfId="4444" xr:uid="{00000000-0005-0000-0000-00005E110000}"/>
    <cellStyle name="標準 22" xfId="3268" xr:uid="{00000000-0005-0000-0000-00005F110000}"/>
    <cellStyle name="標準 22 2" xfId="4445" xr:uid="{00000000-0005-0000-0000-000060110000}"/>
    <cellStyle name="標準 22 3" xfId="4446" xr:uid="{00000000-0005-0000-0000-000061110000}"/>
    <cellStyle name="標準 22 4" xfId="4447" xr:uid="{00000000-0005-0000-0000-000062110000}"/>
    <cellStyle name="標準 22 5" xfId="4448" xr:uid="{00000000-0005-0000-0000-000063110000}"/>
    <cellStyle name="標準 23" xfId="3233" xr:uid="{00000000-0005-0000-0000-000064110000}"/>
    <cellStyle name="標準 23 2" xfId="4450" xr:uid="{00000000-0005-0000-0000-000065110000}"/>
    <cellStyle name="標準 23 3" xfId="4451" xr:uid="{00000000-0005-0000-0000-000066110000}"/>
    <cellStyle name="標準 23 4" xfId="4452" xr:uid="{00000000-0005-0000-0000-000067110000}"/>
    <cellStyle name="標準 23 5" xfId="4453" xr:uid="{00000000-0005-0000-0000-000068110000}"/>
    <cellStyle name="標準 23 6" xfId="4449" xr:uid="{00000000-0005-0000-0000-000069110000}"/>
    <cellStyle name="標準 24" xfId="3269" xr:uid="{00000000-0005-0000-0000-00006A110000}"/>
    <cellStyle name="標準 24 2" xfId="3270" xr:uid="{00000000-0005-0000-0000-00006B110000}"/>
    <cellStyle name="標準 24 2 2" xfId="4455" xr:uid="{00000000-0005-0000-0000-00006C110000}"/>
    <cellStyle name="標準 24 3" xfId="4456" xr:uid="{00000000-0005-0000-0000-00006D110000}"/>
    <cellStyle name="標準 24 4" xfId="4457" xr:uid="{00000000-0005-0000-0000-00006E110000}"/>
    <cellStyle name="標準 24 5" xfId="4458" xr:uid="{00000000-0005-0000-0000-00006F110000}"/>
    <cellStyle name="標準 25" xfId="3278" xr:uid="{00000000-0005-0000-0000-000070110000}"/>
    <cellStyle name="標準 25 2" xfId="4460" xr:uid="{00000000-0005-0000-0000-000071110000}"/>
    <cellStyle name="標準 25 3" xfId="4461" xr:uid="{00000000-0005-0000-0000-000072110000}"/>
    <cellStyle name="標準 25 4" xfId="4462" xr:uid="{00000000-0005-0000-0000-000073110000}"/>
    <cellStyle name="標準 25 5" xfId="4463" xr:uid="{00000000-0005-0000-0000-000074110000}"/>
    <cellStyle name="標準 25 6" xfId="4459" xr:uid="{00000000-0005-0000-0000-000075110000}"/>
    <cellStyle name="標準 26" xfId="4464" xr:uid="{00000000-0005-0000-0000-000076110000}"/>
    <cellStyle name="標準 26 2" xfId="4465" xr:uid="{00000000-0005-0000-0000-000077110000}"/>
    <cellStyle name="標準 26 3" xfId="4466" xr:uid="{00000000-0005-0000-0000-000078110000}"/>
    <cellStyle name="標準 26 4" xfId="4467" xr:uid="{00000000-0005-0000-0000-000079110000}"/>
    <cellStyle name="標準 26 5" xfId="4468" xr:uid="{00000000-0005-0000-0000-00007A110000}"/>
    <cellStyle name="標準 27" xfId="4469" xr:uid="{00000000-0005-0000-0000-00007B110000}"/>
    <cellStyle name="標準 27 2" xfId="4470" xr:uid="{00000000-0005-0000-0000-00007C110000}"/>
    <cellStyle name="標準 27 3" xfId="4471" xr:uid="{00000000-0005-0000-0000-00007D110000}"/>
    <cellStyle name="標準 27 4" xfId="4472" xr:uid="{00000000-0005-0000-0000-00007E110000}"/>
    <cellStyle name="標準 27 5" xfId="4473" xr:uid="{00000000-0005-0000-0000-00007F110000}"/>
    <cellStyle name="標準 28" xfId="4474" xr:uid="{00000000-0005-0000-0000-000080110000}"/>
    <cellStyle name="標準 28 2" xfId="4475" xr:uid="{00000000-0005-0000-0000-000081110000}"/>
    <cellStyle name="標準 28 3" xfId="4476" xr:uid="{00000000-0005-0000-0000-000082110000}"/>
    <cellStyle name="標準 28 4" xfId="4477" xr:uid="{00000000-0005-0000-0000-000083110000}"/>
    <cellStyle name="標準 28 5" xfId="4478" xr:uid="{00000000-0005-0000-0000-000084110000}"/>
    <cellStyle name="標準 28 6" xfId="4479" xr:uid="{00000000-0005-0000-0000-000085110000}"/>
    <cellStyle name="標準 29" xfId="4480" xr:uid="{00000000-0005-0000-0000-000086110000}"/>
    <cellStyle name="標準 29 2" xfId="4481" xr:uid="{00000000-0005-0000-0000-000087110000}"/>
    <cellStyle name="標準 29 3" xfId="4482" xr:uid="{00000000-0005-0000-0000-000088110000}"/>
    <cellStyle name="標準 29 4" xfId="4483" xr:uid="{00000000-0005-0000-0000-000089110000}"/>
    <cellStyle name="標準 29 5" xfId="4484" xr:uid="{00000000-0005-0000-0000-00008A110000}"/>
    <cellStyle name="標準 3" xfId="3234" xr:uid="{00000000-0005-0000-0000-00008B110000}"/>
    <cellStyle name="標準 3 10" xfId="4485" xr:uid="{00000000-0005-0000-0000-00008C110000}"/>
    <cellStyle name="標準 3 11" xfId="4486" xr:uid="{00000000-0005-0000-0000-00008D110000}"/>
    <cellStyle name="標準 3 12" xfId="4487" xr:uid="{00000000-0005-0000-0000-00008E110000}"/>
    <cellStyle name="標準 3 13" xfId="4488" xr:uid="{00000000-0005-0000-0000-00008F110000}"/>
    <cellStyle name="標準 3 14" xfId="4489" xr:uid="{00000000-0005-0000-0000-000090110000}"/>
    <cellStyle name="標準 3 15" xfId="4490" xr:uid="{00000000-0005-0000-0000-000091110000}"/>
    <cellStyle name="標準 3 16" xfId="4491" xr:uid="{00000000-0005-0000-0000-000092110000}"/>
    <cellStyle name="標準 3 17" xfId="4492" xr:uid="{00000000-0005-0000-0000-000093110000}"/>
    <cellStyle name="標準 3 18" xfId="4493" xr:uid="{00000000-0005-0000-0000-000094110000}"/>
    <cellStyle name="標準 3 19" xfId="4494" xr:uid="{00000000-0005-0000-0000-000095110000}"/>
    <cellStyle name="標準 3 2" xfId="3235" xr:uid="{00000000-0005-0000-0000-000096110000}"/>
    <cellStyle name="標準 3 2 2" xfId="4496" xr:uid="{00000000-0005-0000-0000-000097110000}"/>
    <cellStyle name="標準 3 2 3" xfId="4495" xr:uid="{00000000-0005-0000-0000-000098110000}"/>
    <cellStyle name="標準 3 20" xfId="4497" xr:uid="{00000000-0005-0000-0000-000099110000}"/>
    <cellStyle name="標準 3 21" xfId="4498" xr:uid="{00000000-0005-0000-0000-00009A110000}"/>
    <cellStyle name="標準 3 22" xfId="4499" xr:uid="{00000000-0005-0000-0000-00009B110000}"/>
    <cellStyle name="標準 3 23" xfId="4500" xr:uid="{00000000-0005-0000-0000-00009C110000}"/>
    <cellStyle name="標準 3 24" xfId="4501" xr:uid="{00000000-0005-0000-0000-00009D110000}"/>
    <cellStyle name="標準 3 25" xfId="4502" xr:uid="{00000000-0005-0000-0000-00009E110000}"/>
    <cellStyle name="標準 3 26" xfId="4503" xr:uid="{00000000-0005-0000-0000-00009F110000}"/>
    <cellStyle name="標準 3 27" xfId="4504" xr:uid="{00000000-0005-0000-0000-0000A0110000}"/>
    <cellStyle name="標準 3 28" xfId="4505" xr:uid="{00000000-0005-0000-0000-0000A1110000}"/>
    <cellStyle name="標準 3 29" xfId="4506" xr:uid="{00000000-0005-0000-0000-0000A2110000}"/>
    <cellStyle name="標準 3 3" xfId="4507" xr:uid="{00000000-0005-0000-0000-0000A3110000}"/>
    <cellStyle name="標準 3 30" xfId="4508" xr:uid="{00000000-0005-0000-0000-0000A4110000}"/>
    <cellStyle name="標準 3 31" xfId="4509" xr:uid="{00000000-0005-0000-0000-0000A5110000}"/>
    <cellStyle name="標準 3 32" xfId="4510" xr:uid="{00000000-0005-0000-0000-0000A6110000}"/>
    <cellStyle name="標準 3 33" xfId="4511" xr:uid="{00000000-0005-0000-0000-0000A7110000}"/>
    <cellStyle name="標準 3 34" xfId="4512" xr:uid="{00000000-0005-0000-0000-0000A8110000}"/>
    <cellStyle name="標準 3 35" xfId="4513" xr:uid="{00000000-0005-0000-0000-0000A9110000}"/>
    <cellStyle name="標準 3 36" xfId="4514" xr:uid="{00000000-0005-0000-0000-0000AA110000}"/>
    <cellStyle name="標準 3 37" xfId="4515" xr:uid="{00000000-0005-0000-0000-0000AB110000}"/>
    <cellStyle name="標準 3 38" xfId="4516" xr:uid="{00000000-0005-0000-0000-0000AC110000}"/>
    <cellStyle name="標準 3 39" xfId="3363" xr:uid="{00000000-0005-0000-0000-0000AD110000}"/>
    <cellStyle name="標準 3 4" xfId="4517" xr:uid="{00000000-0005-0000-0000-0000AE110000}"/>
    <cellStyle name="標準 3 5" xfId="4518" xr:uid="{00000000-0005-0000-0000-0000AF110000}"/>
    <cellStyle name="標準 3 6" xfId="4519" xr:uid="{00000000-0005-0000-0000-0000B0110000}"/>
    <cellStyle name="標準 3 7" xfId="4520" xr:uid="{00000000-0005-0000-0000-0000B1110000}"/>
    <cellStyle name="標準 3 8" xfId="4521" xr:uid="{00000000-0005-0000-0000-0000B2110000}"/>
    <cellStyle name="標準 3 9" xfId="4522" xr:uid="{00000000-0005-0000-0000-0000B3110000}"/>
    <cellStyle name="標準 30" xfId="4523" xr:uid="{00000000-0005-0000-0000-0000B4110000}"/>
    <cellStyle name="標準 30 2" xfId="4524" xr:uid="{00000000-0005-0000-0000-0000B5110000}"/>
    <cellStyle name="標準 30 3" xfId="4525" xr:uid="{00000000-0005-0000-0000-0000B6110000}"/>
    <cellStyle name="標準 30 4" xfId="4526" xr:uid="{00000000-0005-0000-0000-0000B7110000}"/>
    <cellStyle name="標準 30 5" xfId="4527" xr:uid="{00000000-0005-0000-0000-0000B8110000}"/>
    <cellStyle name="標準 31" xfId="4528" xr:uid="{00000000-0005-0000-0000-0000B9110000}"/>
    <cellStyle name="標準 31 2" xfId="4529" xr:uid="{00000000-0005-0000-0000-0000BA110000}"/>
    <cellStyle name="標準 31 3" xfId="4530" xr:uid="{00000000-0005-0000-0000-0000BB110000}"/>
    <cellStyle name="標準 31 4" xfId="4531" xr:uid="{00000000-0005-0000-0000-0000BC110000}"/>
    <cellStyle name="標準 31 5" xfId="4532" xr:uid="{00000000-0005-0000-0000-0000BD110000}"/>
    <cellStyle name="標準 32" xfId="4533" xr:uid="{00000000-0005-0000-0000-0000BE110000}"/>
    <cellStyle name="標準 32 2" xfId="4534" xr:uid="{00000000-0005-0000-0000-0000BF110000}"/>
    <cellStyle name="標準 32 3" xfId="4535" xr:uid="{00000000-0005-0000-0000-0000C0110000}"/>
    <cellStyle name="標準 32 4" xfId="4536" xr:uid="{00000000-0005-0000-0000-0000C1110000}"/>
    <cellStyle name="標準 32 5" xfId="4537" xr:uid="{00000000-0005-0000-0000-0000C2110000}"/>
    <cellStyle name="標準 33" xfId="4538" xr:uid="{00000000-0005-0000-0000-0000C3110000}"/>
    <cellStyle name="標準 33 2" xfId="4539" xr:uid="{00000000-0005-0000-0000-0000C4110000}"/>
    <cellStyle name="標準 33 3" xfId="4540" xr:uid="{00000000-0005-0000-0000-0000C5110000}"/>
    <cellStyle name="標準 33 4" xfId="4541" xr:uid="{00000000-0005-0000-0000-0000C6110000}"/>
    <cellStyle name="標準 33 5" xfId="4542" xr:uid="{00000000-0005-0000-0000-0000C7110000}"/>
    <cellStyle name="標準 34" xfId="4543" xr:uid="{00000000-0005-0000-0000-0000C8110000}"/>
    <cellStyle name="標準 34 2" xfId="4544" xr:uid="{00000000-0005-0000-0000-0000C9110000}"/>
    <cellStyle name="標準 34 3" xfId="4545" xr:uid="{00000000-0005-0000-0000-0000CA110000}"/>
    <cellStyle name="標準 34 4" xfId="4546" xr:uid="{00000000-0005-0000-0000-0000CB110000}"/>
    <cellStyle name="標準 34 5" xfId="4547" xr:uid="{00000000-0005-0000-0000-0000CC110000}"/>
    <cellStyle name="標準 35" xfId="4548" xr:uid="{00000000-0005-0000-0000-0000CD110000}"/>
    <cellStyle name="標準 35 2" xfId="4549" xr:uid="{00000000-0005-0000-0000-0000CE110000}"/>
    <cellStyle name="標準 35 3" xfId="4550" xr:uid="{00000000-0005-0000-0000-0000CF110000}"/>
    <cellStyle name="標準 35 4" xfId="4551" xr:uid="{00000000-0005-0000-0000-0000D0110000}"/>
    <cellStyle name="標準 35 5" xfId="4552" xr:uid="{00000000-0005-0000-0000-0000D1110000}"/>
    <cellStyle name="標準 36" xfId="4553" xr:uid="{00000000-0005-0000-0000-0000D2110000}"/>
    <cellStyle name="標準 36 2" xfId="4554" xr:uid="{00000000-0005-0000-0000-0000D3110000}"/>
    <cellStyle name="標準 36 3" xfId="4555" xr:uid="{00000000-0005-0000-0000-0000D4110000}"/>
    <cellStyle name="標準 36 4" xfId="4556" xr:uid="{00000000-0005-0000-0000-0000D5110000}"/>
    <cellStyle name="標準 36 5" xfId="4557" xr:uid="{00000000-0005-0000-0000-0000D6110000}"/>
    <cellStyle name="標準 37" xfId="4558" xr:uid="{00000000-0005-0000-0000-0000D7110000}"/>
    <cellStyle name="標準 37 2" xfId="4559" xr:uid="{00000000-0005-0000-0000-0000D8110000}"/>
    <cellStyle name="標準 37 3" xfId="4560" xr:uid="{00000000-0005-0000-0000-0000D9110000}"/>
    <cellStyle name="標準 37 4" xfId="4561" xr:uid="{00000000-0005-0000-0000-0000DA110000}"/>
    <cellStyle name="標準 37 5" xfId="4562" xr:uid="{00000000-0005-0000-0000-0000DB110000}"/>
    <cellStyle name="標準 38" xfId="4563" xr:uid="{00000000-0005-0000-0000-0000DC110000}"/>
    <cellStyle name="標準 38 2" xfId="4564" xr:uid="{00000000-0005-0000-0000-0000DD110000}"/>
    <cellStyle name="標準 38 3" xfId="4565" xr:uid="{00000000-0005-0000-0000-0000DE110000}"/>
    <cellStyle name="標準 38 4" xfId="4566" xr:uid="{00000000-0005-0000-0000-0000DF110000}"/>
    <cellStyle name="標準 38 5" xfId="4567" xr:uid="{00000000-0005-0000-0000-0000E0110000}"/>
    <cellStyle name="標準 39" xfId="4568" xr:uid="{00000000-0005-0000-0000-0000E1110000}"/>
    <cellStyle name="標準 39 2" xfId="4569" xr:uid="{00000000-0005-0000-0000-0000E2110000}"/>
    <cellStyle name="標準 39 3" xfId="4570" xr:uid="{00000000-0005-0000-0000-0000E3110000}"/>
    <cellStyle name="標準 39 4" xfId="4571" xr:uid="{00000000-0005-0000-0000-0000E4110000}"/>
    <cellStyle name="標準 39 5" xfId="4572" xr:uid="{00000000-0005-0000-0000-0000E5110000}"/>
    <cellStyle name="標準 4" xfId="3236" xr:uid="{00000000-0005-0000-0000-0000E6110000}"/>
    <cellStyle name="標準 4 2" xfId="3237" xr:uid="{00000000-0005-0000-0000-0000E7110000}"/>
    <cellStyle name="標準 4 2 2" xfId="3466" xr:uid="{00000000-0005-0000-0000-0000E8110000}"/>
    <cellStyle name="標準 4 3" xfId="3238" xr:uid="{00000000-0005-0000-0000-0000E9110000}"/>
    <cellStyle name="標準 4 3 2" xfId="4573" xr:uid="{00000000-0005-0000-0000-0000EA110000}"/>
    <cellStyle name="標準 4 4" xfId="4574" xr:uid="{00000000-0005-0000-0000-0000EB110000}"/>
    <cellStyle name="標準 4 5" xfId="4575" xr:uid="{00000000-0005-0000-0000-0000EC110000}"/>
    <cellStyle name="標準 4 6" xfId="3365" xr:uid="{00000000-0005-0000-0000-0000ED110000}"/>
    <cellStyle name="標準 4 7" xfId="4739" xr:uid="{00000000-0005-0000-0000-0000EE110000}"/>
    <cellStyle name="標準 40" xfId="4576" xr:uid="{00000000-0005-0000-0000-0000EF110000}"/>
    <cellStyle name="標準 40 2" xfId="4577" xr:uid="{00000000-0005-0000-0000-0000F0110000}"/>
    <cellStyle name="標準 40 3" xfId="4578" xr:uid="{00000000-0005-0000-0000-0000F1110000}"/>
    <cellStyle name="標準 40 4" xfId="4579" xr:uid="{00000000-0005-0000-0000-0000F2110000}"/>
    <cellStyle name="標準 40 5" xfId="4580" xr:uid="{00000000-0005-0000-0000-0000F3110000}"/>
    <cellStyle name="標準 41" xfId="4581" xr:uid="{00000000-0005-0000-0000-0000F4110000}"/>
    <cellStyle name="標準 41 2" xfId="4582" xr:uid="{00000000-0005-0000-0000-0000F5110000}"/>
    <cellStyle name="標準 41 3" xfId="4583" xr:uid="{00000000-0005-0000-0000-0000F6110000}"/>
    <cellStyle name="標準 41 4" xfId="4584" xr:uid="{00000000-0005-0000-0000-0000F7110000}"/>
    <cellStyle name="標準 41 5" xfId="4585" xr:uid="{00000000-0005-0000-0000-0000F8110000}"/>
    <cellStyle name="標準 42" xfId="4586" xr:uid="{00000000-0005-0000-0000-0000F9110000}"/>
    <cellStyle name="標準 42 2" xfId="4587" xr:uid="{00000000-0005-0000-0000-0000FA110000}"/>
    <cellStyle name="標準 42 3" xfId="4588" xr:uid="{00000000-0005-0000-0000-0000FB110000}"/>
    <cellStyle name="標準 42 4" xfId="4589" xr:uid="{00000000-0005-0000-0000-0000FC110000}"/>
    <cellStyle name="標準 42 5" xfId="4590" xr:uid="{00000000-0005-0000-0000-0000FD110000}"/>
    <cellStyle name="標準 43" xfId="4591" xr:uid="{00000000-0005-0000-0000-0000FE110000}"/>
    <cellStyle name="標準 43 2" xfId="4592" xr:uid="{00000000-0005-0000-0000-0000FF110000}"/>
    <cellStyle name="標準 43 3" xfId="4593" xr:uid="{00000000-0005-0000-0000-000000120000}"/>
    <cellStyle name="標準 43 4" xfId="4594" xr:uid="{00000000-0005-0000-0000-000001120000}"/>
    <cellStyle name="標準 43 5" xfId="4595" xr:uid="{00000000-0005-0000-0000-000002120000}"/>
    <cellStyle name="標準 44" xfId="4596" xr:uid="{00000000-0005-0000-0000-000003120000}"/>
    <cellStyle name="標準 44 2" xfId="4597" xr:uid="{00000000-0005-0000-0000-000004120000}"/>
    <cellStyle name="標準 44 3" xfId="4598" xr:uid="{00000000-0005-0000-0000-000005120000}"/>
    <cellStyle name="標準 44 4" xfId="4599" xr:uid="{00000000-0005-0000-0000-000006120000}"/>
    <cellStyle name="標準 44 5" xfId="4600" xr:uid="{00000000-0005-0000-0000-000007120000}"/>
    <cellStyle name="標準 45" xfId="4601" xr:uid="{00000000-0005-0000-0000-000008120000}"/>
    <cellStyle name="標準 45 2" xfId="4602" xr:uid="{00000000-0005-0000-0000-000009120000}"/>
    <cellStyle name="標準 45 3" xfId="4603" xr:uid="{00000000-0005-0000-0000-00000A120000}"/>
    <cellStyle name="標準 45 4" xfId="4604" xr:uid="{00000000-0005-0000-0000-00000B120000}"/>
    <cellStyle name="標準 45 5" xfId="4605" xr:uid="{00000000-0005-0000-0000-00000C120000}"/>
    <cellStyle name="標準 46" xfId="4606" xr:uid="{00000000-0005-0000-0000-00000D120000}"/>
    <cellStyle name="標準 47" xfId="4607" xr:uid="{00000000-0005-0000-0000-00000E120000}"/>
    <cellStyle name="標準 48" xfId="4608" xr:uid="{00000000-0005-0000-0000-00000F120000}"/>
    <cellStyle name="標準 49" xfId="4609" xr:uid="{00000000-0005-0000-0000-000010120000}"/>
    <cellStyle name="標準 5" xfId="3239" xr:uid="{00000000-0005-0000-0000-000011120000}"/>
    <cellStyle name="標準 5 2" xfId="3240" xr:uid="{00000000-0005-0000-0000-000012120000}"/>
    <cellStyle name="標準 5 2 2" xfId="4610" xr:uid="{00000000-0005-0000-0000-000013120000}"/>
    <cellStyle name="標準 5 3" xfId="4611" xr:uid="{00000000-0005-0000-0000-000014120000}"/>
    <cellStyle name="標準 5 4" xfId="4612" xr:uid="{00000000-0005-0000-0000-000015120000}"/>
    <cellStyle name="標準 5 5" xfId="4613" xr:uid="{00000000-0005-0000-0000-000016120000}"/>
    <cellStyle name="標準 5 6" xfId="3379" xr:uid="{00000000-0005-0000-0000-000017120000}"/>
    <cellStyle name="標準 50" xfId="4614" xr:uid="{00000000-0005-0000-0000-000018120000}"/>
    <cellStyle name="標準 50 2" xfId="4615" xr:uid="{00000000-0005-0000-0000-000019120000}"/>
    <cellStyle name="標準 51" xfId="4616" xr:uid="{00000000-0005-0000-0000-00001A120000}"/>
    <cellStyle name="標準 52" xfId="4617" xr:uid="{00000000-0005-0000-0000-00001B120000}"/>
    <cellStyle name="標準 52 2" xfId="4618" xr:uid="{00000000-0005-0000-0000-00001C120000}"/>
    <cellStyle name="標準 53" xfId="4619" xr:uid="{00000000-0005-0000-0000-00001D120000}"/>
    <cellStyle name="標準 54" xfId="4620" xr:uid="{00000000-0005-0000-0000-00001E120000}"/>
    <cellStyle name="標準 55" xfId="4621" xr:uid="{00000000-0005-0000-0000-00001F120000}"/>
    <cellStyle name="標準 56" xfId="4622" xr:uid="{00000000-0005-0000-0000-000020120000}"/>
    <cellStyle name="標準 57" xfId="4623" xr:uid="{00000000-0005-0000-0000-000021120000}"/>
    <cellStyle name="標準 58" xfId="4624" xr:uid="{00000000-0005-0000-0000-000022120000}"/>
    <cellStyle name="標準 58 2" xfId="4625" xr:uid="{00000000-0005-0000-0000-000023120000}"/>
    <cellStyle name="標準 58 3" xfId="4626" xr:uid="{00000000-0005-0000-0000-000024120000}"/>
    <cellStyle name="標準 58 3 2" xfId="4627" xr:uid="{00000000-0005-0000-0000-000025120000}"/>
    <cellStyle name="標準 58 3 2 2" xfId="4628" xr:uid="{00000000-0005-0000-0000-000026120000}"/>
    <cellStyle name="標準 58 3 2 2 2" xfId="4629" xr:uid="{00000000-0005-0000-0000-000027120000}"/>
    <cellStyle name="標準 58 3 2 3" xfId="4630" xr:uid="{00000000-0005-0000-0000-000028120000}"/>
    <cellStyle name="標準 58 3 2 3 2" xfId="4631" xr:uid="{00000000-0005-0000-0000-000029120000}"/>
    <cellStyle name="標準 58 3 3" xfId="4632" xr:uid="{00000000-0005-0000-0000-00002A120000}"/>
    <cellStyle name="標準 59" xfId="4633" xr:uid="{00000000-0005-0000-0000-00002B120000}"/>
    <cellStyle name="標準 6" xfId="3241" xr:uid="{00000000-0005-0000-0000-00002C120000}"/>
    <cellStyle name="標準 6 2" xfId="4634" xr:uid="{00000000-0005-0000-0000-00002D120000}"/>
    <cellStyle name="標準 6 3" xfId="4635" xr:uid="{00000000-0005-0000-0000-00002E120000}"/>
    <cellStyle name="標準 6 4" xfId="4636" xr:uid="{00000000-0005-0000-0000-00002F120000}"/>
    <cellStyle name="標準 6 5" xfId="4637" xr:uid="{00000000-0005-0000-0000-000030120000}"/>
    <cellStyle name="標準 6 6" xfId="3393" xr:uid="{00000000-0005-0000-0000-000031120000}"/>
    <cellStyle name="標準 60" xfId="4638" xr:uid="{00000000-0005-0000-0000-000032120000}"/>
    <cellStyle name="標準 61" xfId="4639" xr:uid="{00000000-0005-0000-0000-000033120000}"/>
    <cellStyle name="標準 61 2" xfId="4640" xr:uid="{00000000-0005-0000-0000-000034120000}"/>
    <cellStyle name="標準 61 3" xfId="4641" xr:uid="{00000000-0005-0000-0000-000035120000}"/>
    <cellStyle name="標準 61 3 2" xfId="4642" xr:uid="{00000000-0005-0000-0000-000036120000}"/>
    <cellStyle name="標準 61 3 2 2" xfId="4643" xr:uid="{00000000-0005-0000-0000-000037120000}"/>
    <cellStyle name="標準 61 3 2 2 2" xfId="4644" xr:uid="{00000000-0005-0000-0000-000038120000}"/>
    <cellStyle name="標準 61 3 2 2 2 2" xfId="4645" xr:uid="{00000000-0005-0000-0000-000039120000}"/>
    <cellStyle name="標準 62" xfId="4646" xr:uid="{00000000-0005-0000-0000-00003A120000}"/>
    <cellStyle name="標準 62 2" xfId="4647" xr:uid="{00000000-0005-0000-0000-00003B120000}"/>
    <cellStyle name="標準 63" xfId="4648" xr:uid="{00000000-0005-0000-0000-00003C120000}"/>
    <cellStyle name="標準 64" xfId="4649" xr:uid="{00000000-0005-0000-0000-00003D120000}"/>
    <cellStyle name="標準 64 2" xfId="4650" xr:uid="{00000000-0005-0000-0000-00003E120000}"/>
    <cellStyle name="標準 64 3" xfId="4651" xr:uid="{00000000-0005-0000-0000-00003F120000}"/>
    <cellStyle name="標準 64 3 2" xfId="4652" xr:uid="{00000000-0005-0000-0000-000040120000}"/>
    <cellStyle name="標準 64 3 2 2" xfId="4653" xr:uid="{00000000-0005-0000-0000-000041120000}"/>
    <cellStyle name="標準 64 3 2 2 2" xfId="4654" xr:uid="{00000000-0005-0000-0000-000042120000}"/>
    <cellStyle name="標準 64 3 2 2 2 2" xfId="4655" xr:uid="{00000000-0005-0000-0000-000043120000}"/>
    <cellStyle name="標準 65" xfId="4656" xr:uid="{00000000-0005-0000-0000-000044120000}"/>
    <cellStyle name="標準 66" xfId="4657" xr:uid="{00000000-0005-0000-0000-000045120000}"/>
    <cellStyle name="標準 67" xfId="4658" xr:uid="{00000000-0005-0000-0000-000046120000}"/>
    <cellStyle name="標準 68" xfId="4659" xr:uid="{00000000-0005-0000-0000-000047120000}"/>
    <cellStyle name="標準 69" xfId="4660" xr:uid="{00000000-0005-0000-0000-000048120000}"/>
    <cellStyle name="標準 7" xfId="3242" xr:uid="{00000000-0005-0000-0000-000049120000}"/>
    <cellStyle name="標準 7 2" xfId="4661" xr:uid="{00000000-0005-0000-0000-00004A120000}"/>
    <cellStyle name="標準 7 3" xfId="4662" xr:uid="{00000000-0005-0000-0000-00004B120000}"/>
    <cellStyle name="標準 7 4" xfId="4663" xr:uid="{00000000-0005-0000-0000-00004C120000}"/>
    <cellStyle name="標準 7 5" xfId="4664" xr:uid="{00000000-0005-0000-0000-00004D120000}"/>
    <cellStyle name="標準 7 6" xfId="3407" xr:uid="{00000000-0005-0000-0000-00004E120000}"/>
    <cellStyle name="標準 70" xfId="4665" xr:uid="{00000000-0005-0000-0000-00004F120000}"/>
    <cellStyle name="標準 70 2" xfId="4666" xr:uid="{00000000-0005-0000-0000-000050120000}"/>
    <cellStyle name="標準 70 3" xfId="4667" xr:uid="{00000000-0005-0000-0000-000051120000}"/>
    <cellStyle name="標準 70 3 2" xfId="4668" xr:uid="{00000000-0005-0000-0000-000052120000}"/>
    <cellStyle name="標準 71" xfId="4669" xr:uid="{00000000-0005-0000-0000-000053120000}"/>
    <cellStyle name="標準 71 2" xfId="4670" xr:uid="{00000000-0005-0000-0000-000054120000}"/>
    <cellStyle name="標準 71 2 2" xfId="4671" xr:uid="{00000000-0005-0000-0000-000055120000}"/>
    <cellStyle name="標準 71 2 2 2" xfId="4672" xr:uid="{00000000-0005-0000-0000-000056120000}"/>
    <cellStyle name="標準 71 2 2 2 2" xfId="4673" xr:uid="{00000000-0005-0000-0000-000057120000}"/>
    <cellStyle name="標準 71 2 2 2 2 2" xfId="4674" xr:uid="{00000000-0005-0000-0000-000058120000}"/>
    <cellStyle name="標準 72" xfId="4675" xr:uid="{00000000-0005-0000-0000-000059120000}"/>
    <cellStyle name="標準 72 2" xfId="4676" xr:uid="{00000000-0005-0000-0000-00005A120000}"/>
    <cellStyle name="標準 73" xfId="4677" xr:uid="{00000000-0005-0000-0000-00005B120000}"/>
    <cellStyle name="標準 73 2" xfId="4678" xr:uid="{00000000-0005-0000-0000-00005C120000}"/>
    <cellStyle name="標準 74" xfId="4679" xr:uid="{00000000-0005-0000-0000-00005D120000}"/>
    <cellStyle name="標準 75" xfId="4680" xr:uid="{00000000-0005-0000-0000-00005E120000}"/>
    <cellStyle name="標準 76" xfId="4681" xr:uid="{00000000-0005-0000-0000-00005F120000}"/>
    <cellStyle name="標準 77" xfId="4682" xr:uid="{00000000-0005-0000-0000-000060120000}"/>
    <cellStyle name="標準 77 2" xfId="4683" xr:uid="{00000000-0005-0000-0000-000061120000}"/>
    <cellStyle name="標準 78" xfId="4684" xr:uid="{00000000-0005-0000-0000-000062120000}"/>
    <cellStyle name="標準 79" xfId="4685" xr:uid="{00000000-0005-0000-0000-000063120000}"/>
    <cellStyle name="標準 8" xfId="3243" xr:uid="{00000000-0005-0000-0000-000064120000}"/>
    <cellStyle name="標準 8 2" xfId="4686" xr:uid="{00000000-0005-0000-0000-000065120000}"/>
    <cellStyle name="標準 8 3" xfId="4687" xr:uid="{00000000-0005-0000-0000-000066120000}"/>
    <cellStyle name="標準 8 4" xfId="4688" xr:uid="{00000000-0005-0000-0000-000067120000}"/>
    <cellStyle name="標準 8 5" xfId="4689" xr:uid="{00000000-0005-0000-0000-000068120000}"/>
    <cellStyle name="標準 8 6" xfId="3421" xr:uid="{00000000-0005-0000-0000-000069120000}"/>
    <cellStyle name="標準 80" xfId="4690" xr:uid="{00000000-0005-0000-0000-00006A120000}"/>
    <cellStyle name="標準 81" xfId="4705" xr:uid="{00000000-0005-0000-0000-00006B120000}"/>
    <cellStyle name="標準 82" xfId="4706" xr:uid="{00000000-0005-0000-0000-00006C120000}"/>
    <cellStyle name="標準 83" xfId="4720" xr:uid="{00000000-0005-0000-0000-00006D120000}"/>
    <cellStyle name="標準 84" xfId="4722" xr:uid="{00000000-0005-0000-0000-00006E120000}"/>
    <cellStyle name="標準 85" xfId="4723" xr:uid="{00000000-0005-0000-0000-00006F120000}"/>
    <cellStyle name="標準 86" xfId="3281" xr:uid="{00000000-0005-0000-0000-000070120000}"/>
    <cellStyle name="標準 87" xfId="4454" xr:uid="{00000000-0005-0000-0000-000071120000}"/>
    <cellStyle name="標準 88" xfId="4732" xr:uid="{00000000-0005-0000-0000-000072120000}"/>
    <cellStyle name="標準 89" xfId="4728" xr:uid="{00000000-0005-0000-0000-000073120000}"/>
    <cellStyle name="標準 9" xfId="3244" xr:uid="{00000000-0005-0000-0000-000074120000}"/>
    <cellStyle name="標準 9 2" xfId="3245" xr:uid="{00000000-0005-0000-0000-000075120000}"/>
    <cellStyle name="標準 9 2 2" xfId="4691" xr:uid="{00000000-0005-0000-0000-000076120000}"/>
    <cellStyle name="標準 9 3" xfId="3246" xr:uid="{00000000-0005-0000-0000-000077120000}"/>
    <cellStyle name="標準 9 3 2" xfId="3247" xr:uid="{00000000-0005-0000-0000-000078120000}"/>
    <cellStyle name="標準 9 3 3" xfId="4692" xr:uid="{00000000-0005-0000-0000-000079120000}"/>
    <cellStyle name="標準 9 4" xfId="4693" xr:uid="{00000000-0005-0000-0000-00007A120000}"/>
    <cellStyle name="標準 9 5" xfId="4694" xr:uid="{00000000-0005-0000-0000-00007B120000}"/>
    <cellStyle name="標準 9 6" xfId="3435" xr:uid="{00000000-0005-0000-0000-00007C120000}"/>
    <cellStyle name="標準 90" xfId="4729" xr:uid="{00000000-0005-0000-0000-00007D120000}"/>
    <cellStyle name="標準 91" xfId="4730" xr:uid="{00000000-0005-0000-0000-00007E120000}"/>
    <cellStyle name="標準 92" xfId="4766" xr:uid="{00000000-0005-0000-0000-00007F120000}"/>
    <cellStyle name="標準 93" xfId="4767" xr:uid="{00000000-0005-0000-0000-000080120000}"/>
    <cellStyle name="標準_RHC理事会資料051224_■第6期予算書(提出用）_■RHC理事会資料H21.2月分（3月）" xfId="4744" xr:uid="{00000000-0005-0000-0000-000081120000}"/>
    <cellStyle name="標準_RHC理事会資料051224_■第7期予算書(提出用）_■RHC理事会資料H21.2月分（3月）" xfId="4745" xr:uid="{00000000-0005-0000-0000-000082120000}"/>
    <cellStyle name="標準_Sheet1" xfId="4738" xr:uid="{00000000-0005-0000-0000-000083120000}"/>
    <cellStyle name="標準黄色" xfId="3248" xr:uid="{00000000-0005-0000-0000-000084120000}"/>
    <cellStyle name="表旨巧・・ハイパーリンク" xfId="3249" xr:uid="{00000000-0005-0000-0000-000085120000}"/>
    <cellStyle name="普通" xfId="4765" xr:uid="{00000000-0005-0000-0000-000086120000}"/>
    <cellStyle name="文字－赤" xfId="3250" xr:uid="{00000000-0005-0000-0000-000087120000}"/>
    <cellStyle name="文字入力" xfId="85" xr:uid="{00000000-0005-0000-0000-000088120000}"/>
    <cellStyle name="文字入力 2" xfId="3251" xr:uid="{00000000-0005-0000-0000-000089120000}"/>
    <cellStyle name="文書" xfId="3252" xr:uid="{00000000-0005-0000-0000-00008A120000}"/>
    <cellStyle name="末尾空白0ﾊｲﾌﾝ" xfId="3253" xr:uid="{00000000-0005-0000-0000-00008B120000}"/>
    <cellStyle name="未定義" xfId="86" xr:uid="{00000000-0005-0000-0000-00008C120000}"/>
    <cellStyle name="未定義 2" xfId="3254" xr:uid="{00000000-0005-0000-0000-00008D120000}"/>
    <cellStyle name="未定義_Japan Equipment Package New Offer - 24 May 2010" xfId="3255" xr:uid="{00000000-0005-0000-0000-00008E120000}"/>
    <cellStyle name="良い 2" xfId="3256" xr:uid="{00000000-0005-0000-0000-00008F120000}"/>
    <cellStyle name="良い 2 2" xfId="3323" xr:uid="{00000000-0005-0000-0000-000090120000}"/>
    <cellStyle name="良い 3" xfId="4695" xr:uid="{00000000-0005-0000-0000-000091120000}"/>
    <cellStyle name="良い 3 2" xfId="4696" xr:uid="{00000000-0005-0000-0000-000092120000}"/>
    <cellStyle name="良い 3 3" xfId="4697" xr:uid="{00000000-0005-0000-0000-000093120000}"/>
    <cellStyle name="良い 3 4" xfId="4698" xr:uid="{00000000-0005-0000-0000-000094120000}"/>
    <cellStyle name="良い 3 5" xfId="4699" xr:uid="{00000000-0005-0000-0000-000095120000}"/>
    <cellStyle name="良い 4" xfId="4700" xr:uid="{00000000-0005-0000-0000-000096120000}"/>
    <cellStyle name="良い 4 2" xfId="4701" xr:uid="{00000000-0005-0000-0000-000097120000}"/>
    <cellStyle name="良い 4 3" xfId="4702" xr:uid="{00000000-0005-0000-0000-000098120000}"/>
    <cellStyle name="良い 4 4" xfId="4703" xr:uid="{00000000-0005-0000-0000-000099120000}"/>
    <cellStyle name="良い 4 5" xfId="4704" xr:uid="{00000000-0005-0000-0000-00009A120000}"/>
    <cellStyle name="良い 5" xfId="3328" xr:uid="{00000000-0005-0000-0000-00009B120000}"/>
    <cellStyle name="콤마 [0]_NEGS" xfId="3257" xr:uid="{00000000-0005-0000-0000-00009C120000}"/>
    <cellStyle name="콤마_NEGS" xfId="3258" xr:uid="{00000000-0005-0000-0000-00009D120000}"/>
    <cellStyle name="통화 [0]_NEGS" xfId="3259" xr:uid="{00000000-0005-0000-0000-00009E120000}"/>
    <cellStyle name="통화_NEGS" xfId="3260" xr:uid="{00000000-0005-0000-0000-00009F120000}"/>
    <cellStyle name="표준_NEGS" xfId="3261" xr:uid="{00000000-0005-0000-0000-0000A012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409DAD"/>
      <rgbColor rgb="00BFDEE4"/>
      <rgbColor rgb="00AA5CAA"/>
      <rgbColor rgb="00E3C9E3"/>
      <rgbColor rgb="00BDB694"/>
      <rgbColor rgb="00E9E7DB"/>
      <rgbColor rgb="009BCA40"/>
      <rgbColor rgb="00DEEDBF"/>
      <rgbColor rgb="00007C92"/>
      <rgbColor rgb="008E258D"/>
      <rgbColor rgb="00A79E70"/>
      <rgbColor rgb="007AB800"/>
      <rgbColor rgb="0000338D"/>
      <rgbColor rgb="00C84E00"/>
      <rgbColor rgb="0098C6EA"/>
      <rgbColor rgb="0000338D"/>
      <rgbColor rgb="004066AA"/>
      <rgbColor rgb="00BFCCE3"/>
      <rgbColor rgb="00D67A40"/>
      <rgbColor rgb="00F1D3BF"/>
      <rgbColor rgb="00B2D4EF"/>
      <rgbColor rgb="00E5F1FA"/>
      <rgbColor rgb="00B6646B"/>
      <rgbColor rgb="00E7CBCE"/>
      <rgbColor rgb="003366FF"/>
      <rgbColor rgb="0033CCCC"/>
      <rgbColor rgb="0099CC00"/>
      <rgbColor rgb="00F5B36A"/>
      <rgbColor rgb="00FF9900"/>
      <rgbColor rgb="00FF6600"/>
      <rgbColor rgb="00666699"/>
      <rgbColor rgb="00969696"/>
      <rgbColor rgb="00003366"/>
      <rgbColor rgb="00339966"/>
      <rgbColor rgb="00003300"/>
      <rgbColor rgb="00333300"/>
      <rgbColor rgb="00993300"/>
      <rgbColor rgb="00E6E9EE"/>
      <rgbColor rgb="00333399"/>
      <rgbColor rgb="00333333"/>
    </indexed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1.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externalLink" Target="externalLinks/externalLink9.xml"/><Relationship Id="rId3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18</xdr:row>
      <xdr:rowOff>0</xdr:rowOff>
    </xdr:from>
    <xdr:to>
      <xdr:col>4</xdr:col>
      <xdr:colOff>1362075</xdr:colOff>
      <xdr:row>23</xdr:row>
      <xdr:rowOff>66675</xdr:rowOff>
    </xdr:to>
    <xdr:sp macro="" textlink="">
      <xdr:nvSpPr>
        <xdr:cNvPr id="2" name="AutoShape 1">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180975" y="5686425"/>
          <a:ext cx="4505325" cy="1162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133350</xdr:colOff>
      <xdr:row>0</xdr:row>
      <xdr:rowOff>76201</xdr:rowOff>
    </xdr:from>
    <xdr:to>
      <xdr:col>5</xdr:col>
      <xdr:colOff>1066800</xdr:colOff>
      <xdr:row>1</xdr:row>
      <xdr:rowOff>104775</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5400675" y="76201"/>
          <a:ext cx="933450" cy="2476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latin typeface="ＭＳ 明朝" panose="02020609040205080304" pitchFamily="17" charset="-128"/>
              <a:ea typeface="ＭＳ 明朝" panose="02020609040205080304" pitchFamily="17" charset="-128"/>
            </a:rPr>
            <a:t>書式４－１</a:t>
          </a:r>
          <a:endParaRPr kumimoji="1" lang="en-US" altLang="ja-JP" sz="1100">
            <a:latin typeface="ＭＳ 明朝" panose="02020609040205080304" pitchFamily="17" charset="-128"/>
            <a:ea typeface="ＭＳ 明朝" panose="02020609040205080304" pitchFamily="17" charset="-128"/>
          </a:endParaRPr>
        </a:p>
        <a:p>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12371;&#12356;&#12398;&#12412;&#12426;\PAGE.4,5%20&#20027;&#35201;&#22312;&#24235;&#25512;&#31227;&#65380;&#23550;&#27604;&#34920;\H11\zaik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22312;&#24235;&#26085;&#2596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Uknasdata03\CIMSHARED\FINANCE\Carl\Samples\samples2002\NewExpFormat2207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yofs2007\vol1\PROJECT\ALL\M\&#12510;&#12540;&#12460;&#12524;&#12483;&#12488;\uehara\&#31934;&#31639;&#34920;\&#20661;&#27177;&#20661;&#21209;&#12398;&#30456;&#2757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knasdata03\CIMSHARED\FINANCE\Carl\Staff%20Numbers\FTE'S%201999%20TO%2020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Uknasdata03\CIMSHARED\FINANCE\Carl\Budget%202001\FGL%20Staff%20List%20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Tyofs2007\vol1\Documents%20and%20Settings\susumuyoshida\Desktop\&#26032;&#35215;Microsoft%20Excel%20Workshee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Uknasdata03\CIMSHARED\FINANCE\Carl\Budget%202001\Budget%202001%20salary%20summary.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ell\&#31038;&#20869;\02_&#12463;&#12521;&#12452;&#12450;&#12531;&#12488;\1172_&#19977;&#12484;&#26143;&#12486;&#12463;&#12494;&#12525;&#12472;&#12540;&#12849;\03&#20250;&#35336;\&#20116;&#21453;&#30000;&#26376;&#27425;\1&#26376;\&#35388;&#24977;\&#26032;&#12375;&#12356;&#12501;&#12457;&#12523;&#12480;\&#26410;&#25173;&#36009;&#31649;&#36027;(&#21462;&#36796;&#9313;)10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9912"/>
      <sheetName val="中"/>
      <sheetName val="小"/>
      <sheetName val="mat1"/>
      <sheetName val="SS2"/>
    </sheetNames>
    <sheetDataSet>
      <sheetData sheetId="0"/>
      <sheetData sheetId="1"/>
      <sheetData sheetId="2"/>
      <sheetData sheetId="3"/>
      <sheetData sheetId="4">
        <row r="1">
          <cell r="A1" t="str">
            <v>No</v>
          </cell>
          <cell r="B1" t="str">
            <v>数量の合計の合計</v>
          </cell>
          <cell r="C1" t="str">
            <v>金額の合計の合計</v>
          </cell>
        </row>
        <row r="2">
          <cell r="A2">
            <v>2</v>
          </cell>
          <cell r="B2">
            <v>1184</v>
          </cell>
          <cell r="C2">
            <v>535840</v>
          </cell>
        </row>
        <row r="3">
          <cell r="A3">
            <v>4</v>
          </cell>
          <cell r="B3">
            <v>1070</v>
          </cell>
          <cell r="C3">
            <v>772275</v>
          </cell>
        </row>
        <row r="4">
          <cell r="A4">
            <v>5</v>
          </cell>
          <cell r="B4">
            <v>1290.44</v>
          </cell>
          <cell r="C4">
            <v>971726</v>
          </cell>
        </row>
        <row r="5">
          <cell r="A5">
            <v>7</v>
          </cell>
          <cell r="B5">
            <v>168301.83</v>
          </cell>
          <cell r="C5">
            <v>31000013</v>
          </cell>
        </row>
        <row r="6">
          <cell r="A6">
            <v>8</v>
          </cell>
          <cell r="B6">
            <v>18769.14</v>
          </cell>
          <cell r="C6">
            <v>8065179</v>
          </cell>
        </row>
        <row r="7">
          <cell r="A7">
            <v>9</v>
          </cell>
          <cell r="B7">
            <v>173550</v>
          </cell>
          <cell r="C7">
            <v>28730455</v>
          </cell>
        </row>
        <row r="8">
          <cell r="A8">
            <v>10</v>
          </cell>
          <cell r="B8">
            <v>128244.16</v>
          </cell>
          <cell r="C8">
            <v>26367351</v>
          </cell>
        </row>
        <row r="9">
          <cell r="A9">
            <v>11</v>
          </cell>
          <cell r="B9">
            <v>972.4</v>
          </cell>
          <cell r="C9">
            <v>1796029</v>
          </cell>
        </row>
        <row r="10">
          <cell r="A10">
            <v>12</v>
          </cell>
          <cell r="B10">
            <v>63758.82</v>
          </cell>
          <cell r="C10">
            <v>28232043</v>
          </cell>
        </row>
        <row r="11">
          <cell r="A11">
            <v>13</v>
          </cell>
          <cell r="B11">
            <v>90287.883000000002</v>
          </cell>
          <cell r="C11">
            <v>76554298</v>
          </cell>
        </row>
        <row r="12">
          <cell r="A12">
            <v>14</v>
          </cell>
          <cell r="B12">
            <v>19383.400000000001</v>
          </cell>
          <cell r="C12">
            <v>8343416</v>
          </cell>
        </row>
        <row r="13">
          <cell r="A13">
            <v>15</v>
          </cell>
          <cell r="B13">
            <v>50692.4</v>
          </cell>
          <cell r="C13">
            <v>22317875</v>
          </cell>
        </row>
        <row r="14">
          <cell r="A14">
            <v>16</v>
          </cell>
          <cell r="B14">
            <v>36510.800000000003</v>
          </cell>
          <cell r="C14">
            <v>12767544</v>
          </cell>
        </row>
        <row r="15">
          <cell r="A15">
            <v>17</v>
          </cell>
          <cell r="B15">
            <v>135466.01</v>
          </cell>
          <cell r="C15">
            <v>249094830</v>
          </cell>
        </row>
        <row r="16">
          <cell r="A16">
            <v>18</v>
          </cell>
          <cell r="B16">
            <v>27601.51</v>
          </cell>
          <cell r="C16">
            <v>96691638</v>
          </cell>
        </row>
        <row r="17">
          <cell r="A17">
            <v>19</v>
          </cell>
          <cell r="B17">
            <v>9140.5400000000009</v>
          </cell>
          <cell r="C17">
            <v>21185727</v>
          </cell>
        </row>
        <row r="18">
          <cell r="A18">
            <v>20</v>
          </cell>
          <cell r="B18">
            <v>3191</v>
          </cell>
          <cell r="C18">
            <v>1221722</v>
          </cell>
        </row>
        <row r="19">
          <cell r="A19">
            <v>21</v>
          </cell>
          <cell r="B19">
            <v>13430.62</v>
          </cell>
          <cell r="C19">
            <v>8960627</v>
          </cell>
        </row>
        <row r="20">
          <cell r="A20">
            <v>22</v>
          </cell>
          <cell r="B20">
            <v>20977.782999999999</v>
          </cell>
          <cell r="C20">
            <v>6853047</v>
          </cell>
        </row>
        <row r="21">
          <cell r="A21">
            <v>23</v>
          </cell>
          <cell r="B21">
            <v>1386.9649999999999</v>
          </cell>
          <cell r="C21">
            <v>565692</v>
          </cell>
        </row>
        <row r="22">
          <cell r="A22">
            <v>24</v>
          </cell>
          <cell r="B22">
            <v>100719.49</v>
          </cell>
          <cell r="C22">
            <v>70787755</v>
          </cell>
        </row>
        <row r="23">
          <cell r="A23">
            <v>25</v>
          </cell>
          <cell r="B23">
            <v>15881.124999999996</v>
          </cell>
          <cell r="C23">
            <v>15695686</v>
          </cell>
        </row>
        <row r="24">
          <cell r="A24">
            <v>26</v>
          </cell>
          <cell r="B24">
            <v>43395.794000000002</v>
          </cell>
          <cell r="C24">
            <v>45701871</v>
          </cell>
        </row>
        <row r="25">
          <cell r="A25">
            <v>27</v>
          </cell>
          <cell r="B25">
            <v>8201.524999999996</v>
          </cell>
          <cell r="C25">
            <v>13257728</v>
          </cell>
        </row>
        <row r="26">
          <cell r="A26">
            <v>28</v>
          </cell>
          <cell r="B26">
            <v>4621.3409999999994</v>
          </cell>
          <cell r="C26">
            <v>2115324</v>
          </cell>
        </row>
        <row r="27">
          <cell r="A27">
            <v>29</v>
          </cell>
          <cell r="B27">
            <v>3</v>
          </cell>
          <cell r="C27">
            <v>2436</v>
          </cell>
        </row>
        <row r="28">
          <cell r="A28">
            <v>30</v>
          </cell>
          <cell r="B28">
            <v>220</v>
          </cell>
          <cell r="C28">
            <v>194920</v>
          </cell>
        </row>
        <row r="29">
          <cell r="A29">
            <v>31</v>
          </cell>
          <cell r="B29">
            <v>40270.75</v>
          </cell>
          <cell r="C29">
            <v>15311271</v>
          </cell>
        </row>
        <row r="30">
          <cell r="A30">
            <v>32</v>
          </cell>
          <cell r="B30">
            <v>65815.100000000006</v>
          </cell>
          <cell r="C30">
            <v>37566013</v>
          </cell>
        </row>
        <row r="31">
          <cell r="A31">
            <v>33</v>
          </cell>
          <cell r="B31">
            <v>791468.62</v>
          </cell>
          <cell r="C31">
            <v>154100506</v>
          </cell>
        </row>
        <row r="32">
          <cell r="A32">
            <v>34</v>
          </cell>
          <cell r="B32">
            <v>270</v>
          </cell>
          <cell r="C32">
            <v>9990</v>
          </cell>
        </row>
        <row r="33">
          <cell r="A33">
            <v>35</v>
          </cell>
          <cell r="B33">
            <v>15590</v>
          </cell>
          <cell r="C33">
            <v>3050350</v>
          </cell>
        </row>
        <row r="34">
          <cell r="A34">
            <v>37</v>
          </cell>
          <cell r="B34">
            <v>59823.8</v>
          </cell>
          <cell r="C34">
            <v>28181242</v>
          </cell>
        </row>
        <row r="35">
          <cell r="A35">
            <v>38</v>
          </cell>
          <cell r="B35">
            <v>379616</v>
          </cell>
          <cell r="C35">
            <v>53325362</v>
          </cell>
        </row>
        <row r="36">
          <cell r="A36">
            <v>39</v>
          </cell>
          <cell r="B36">
            <v>6336</v>
          </cell>
          <cell r="C36">
            <v>1282560</v>
          </cell>
        </row>
        <row r="37">
          <cell r="A37">
            <v>40</v>
          </cell>
          <cell r="B37">
            <v>153832.39600000001</v>
          </cell>
          <cell r="C37">
            <v>210387622</v>
          </cell>
        </row>
        <row r="38">
          <cell r="A38">
            <v>41</v>
          </cell>
          <cell r="B38">
            <v>21500</v>
          </cell>
          <cell r="C38">
            <v>4337590</v>
          </cell>
        </row>
        <row r="39">
          <cell r="A39">
            <v>43</v>
          </cell>
          <cell r="B39">
            <v>3779.3</v>
          </cell>
          <cell r="C39">
            <v>1393999</v>
          </cell>
        </row>
        <row r="40">
          <cell r="A40">
            <v>44</v>
          </cell>
          <cell r="B40">
            <v>1151.92</v>
          </cell>
          <cell r="C40">
            <v>75002</v>
          </cell>
        </row>
        <row r="41">
          <cell r="A41">
            <v>46</v>
          </cell>
          <cell r="B41">
            <v>13095.044</v>
          </cell>
          <cell r="C41">
            <v>2603648</v>
          </cell>
        </row>
        <row r="42">
          <cell r="A42">
            <v>48</v>
          </cell>
          <cell r="B42">
            <v>1805</v>
          </cell>
          <cell r="C42">
            <v>403718</v>
          </cell>
        </row>
        <row r="43">
          <cell r="A43">
            <v>49</v>
          </cell>
          <cell r="B43">
            <v>80.536000000000001</v>
          </cell>
          <cell r="C43">
            <v>541659</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日数"/>
      <sheetName val="All日数"/>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XP1"/>
      <sheetName val="EXP2"/>
      <sheetName val="EXP3"/>
      <sheetName val="SalaryData"/>
      <sheetName val="Assistance"/>
      <sheetName val="Original Andrew___Data"/>
    </sheetNames>
    <sheetDataSet>
      <sheetData sheetId="0"/>
      <sheetData sheetId="1"/>
      <sheetData sheetId="2"/>
      <sheetData sheetId="3">
        <row r="10">
          <cell r="EE10" t="str">
            <v xml:space="preserve">OLA  &amp; ALOWANCES     OLA  &amp; ALOWANCES     OLA  &amp; ALOWANCES     OLA  &amp; ALOWANCES     OLA  &amp; ALOWANCES     OLA  &amp; ALOWANCES     OLA  &amp; ALOWANCES     OLA  &amp; ALOWANCES     OLA  &amp; ALOWANCES     OLA  &amp; ALOWANCES     </v>
          </cell>
          <cell r="GA10" t="str">
            <v xml:space="preserve">CAR ALLOWANCE      CAR ALLOWANCE      CAR ALLOWANCE      CAR ALLOWANCE      CAR ALLOWANCE      CAR ALLOWANCE      CAR ALLOWANCE      CAR ALLOWANCE      CAR ALLOWANCE      </v>
          </cell>
        </row>
        <row r="11">
          <cell r="AK11">
            <v>37257</v>
          </cell>
          <cell r="AV11">
            <v>37621</v>
          </cell>
          <cell r="BH11">
            <v>37986</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受取手形・長期貸付金"/>
      <sheetName val="立替金・預け金○"/>
      <sheetName val="未収入金（EOS処理代）"/>
      <sheetName val="未収入金（配送協力金）"/>
      <sheetName val="未収入金（一般仕入割戻）"/>
      <sheetName val="未収入金○"/>
      <sheetName val="未収収益・仮払金○"/>
      <sheetName val="売掛金・短期貸付金○"/>
      <sheetName val="貸倒引当金計算書"/>
      <sheetName val="ニシキ科目"/>
      <sheetName val="エムジー科目"/>
    </sheetNames>
    <sheetDataSet>
      <sheetData sheetId="0"/>
      <sheetData sheetId="1"/>
      <sheetData sheetId="2"/>
      <sheetData sheetId="3"/>
      <sheetData sheetId="4"/>
      <sheetData sheetId="5"/>
      <sheetData sheetId="6"/>
      <sheetData sheetId="7"/>
      <sheetData sheetId="8"/>
      <sheetData sheetId="9" refreshError="1"/>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 JY01 bud01 bud02"/>
      <sheetName val="fORMULAE"/>
      <sheetName val="SALARIES"/>
      <sheetName val="2000 Staff Numbers"/>
      <sheetName val="Graph"/>
      <sheetName val="2000 FTE Graph"/>
      <sheetName val="2001 FTE Graph "/>
      <sheetName val="1999 Numbers (2)"/>
      <sheetName val="2000 Numbers"/>
      <sheetName val="1999 Numbers"/>
      <sheetName val="Costs - Excl UK Ops"/>
      <sheetName val="Cost - UK Ops"/>
      <sheetName val="Data Headcount"/>
      <sheetName val="Budget 2002"/>
      <sheetName val="FTE Graph 1"/>
      <sheetName val="CPD2"/>
      <sheetName val="CDP1"/>
      <sheetName val="Salary 2001 to 2003"/>
      <sheetName val="FTE 2001 to 2003"/>
      <sheetName val="FTE Graph 2"/>
      <sheetName val="Data FTE 99 2000 2001"/>
    </sheetNames>
    <sheetDataSet>
      <sheetData sheetId="0"/>
      <sheetData sheetId="1" refreshError="1">
        <row r="7">
          <cell r="A7" t="str">
            <v>Salary OT &amp; Allowances  Salary OT &amp; Allowances  Salary OT &amp; Allowances  Salary OT &amp; Allowances  Salary OT &amp; Allowances  Salary OT &amp; Allowances  Salary OT &amp; Allowances  Salary OT &amp; Allowances  Salary OT &amp; Allowances  Salary OT &amp; Allowances  Salary OT &amp; All</v>
          </cell>
          <cell r="O7" t="str">
            <v xml:space="preserve">National Insurance  National Insurance  National Insurance  National Insurance  National Insurance  National Insurance  </v>
          </cell>
          <cell r="AC7" t="str">
            <v xml:space="preserve">Pension  Pension  Pension  Pension  Pension  Pension  Pension  Pension  Pension  Pension  Pension  Pension  </v>
          </cell>
          <cell r="AS7" t="str">
            <v>Basic SalaryBasic SalaryBasic SalaryBasic SalaryBasic SalaryBasic SalaryBasic SalaryBasic SalaryBasic SalaryBasic SalaryBasic Salary</v>
          </cell>
          <cell r="BG7" t="str">
            <v xml:space="preserve">CAR OWNERSHIP  CAR OWNERSHIP  CAR OWNERSHIP  CAR OWNERSHIP  CAR OWNERSHIP  CAR OWNERSHIP  </v>
          </cell>
          <cell r="BU7" t="str">
            <v>Annual LocationAnnual LocationAnnual LocationAnnual LocationAnnual LocationAnnual LocationAnnual LocationAnnual Location</v>
          </cell>
          <cell r="CI7" t="str">
            <v>Disc BonusDisc BonusDisc BonusDisc BonusDisc BonusDisc BonusDisc BonusDisc BonusDisc BonusDisc BonusDisc BonusDisc BonusDisc BonusDisc Bonus</v>
          </cell>
          <cell r="CW7" t="str">
            <v>Motiv. BonusMotiv. BonusMotiv. BonusMotiv. BonusMotiv. BonusMotiv. BonusMotiv. BonusMotiv. BonusMotiv. Bonus</v>
          </cell>
          <cell r="DK7" t="str">
            <v>OvertimeOvertimeOvertimeOvertimeOvertimeOvertimeOvertimeOvertimeOvertime</v>
          </cell>
        </row>
      </sheetData>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sheetData sheetId="16"/>
      <sheetData sheetId="17"/>
      <sheetData sheetId="18"/>
      <sheetData sheetId="19" refreshError="1"/>
      <sheetData sheetId="2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riginal Andrew___Data"/>
      <sheetName val="Andrew___Data (2)"/>
      <sheetName val="Assistance"/>
      <sheetName val="LED"/>
      <sheetName val="A&amp;C"/>
      <sheetName val="SERVICES"/>
    </sheetNames>
    <sheetDataSet>
      <sheetData sheetId="0">
        <row r="6">
          <cell r="B6" t="str">
            <v>Cost Centre</v>
          </cell>
          <cell r="C6" t="str">
            <v>Name</v>
          </cell>
          <cell r="E6" t="str">
            <v>FTE</v>
          </cell>
          <cell r="F6" t="str">
            <v>Basic salary</v>
          </cell>
          <cell r="G6" t="str">
            <v>Allowances</v>
          </cell>
          <cell r="H6" t="str">
            <v>Pension %</v>
          </cell>
          <cell r="I6" t="str">
            <v>FGL Pension</v>
          </cell>
          <cell r="J6" t="str">
            <v>Health first</v>
          </cell>
          <cell r="K6" t="str">
            <v>COS scheme</v>
          </cell>
          <cell r="L6" t="str">
            <v>Hours per week</v>
          </cell>
        </row>
        <row r="7">
          <cell r="B7" t="str">
            <v>AAY</v>
          </cell>
          <cell r="C7" t="str">
            <v>Arber</v>
          </cell>
          <cell r="D7" t="str">
            <v>Louise</v>
          </cell>
          <cell r="E7">
            <v>0.55000001192092896</v>
          </cell>
          <cell r="F7">
            <v>5793</v>
          </cell>
          <cell r="H7">
            <v>0.05</v>
          </cell>
          <cell r="I7" t="str">
            <v>Yes</v>
          </cell>
          <cell r="L7">
            <v>20</v>
          </cell>
        </row>
        <row r="8">
          <cell r="B8" t="str">
            <v>AAY</v>
          </cell>
          <cell r="C8" t="str">
            <v>Armstrong</v>
          </cell>
          <cell r="D8" t="str">
            <v>Hazel</v>
          </cell>
          <cell r="E8">
            <v>0.68999999761581421</v>
          </cell>
          <cell r="F8">
            <v>6553</v>
          </cell>
          <cell r="L8">
            <v>25</v>
          </cell>
        </row>
        <row r="9">
          <cell r="B9" t="str">
            <v>AAY</v>
          </cell>
          <cell r="C9" t="str">
            <v>Atkins</v>
          </cell>
          <cell r="D9" t="str">
            <v>Susan</v>
          </cell>
          <cell r="E9">
            <v>1</v>
          </cell>
          <cell r="F9">
            <v>10000</v>
          </cell>
          <cell r="L9">
            <v>36.25</v>
          </cell>
        </row>
        <row r="10">
          <cell r="B10" t="str">
            <v>AAY</v>
          </cell>
          <cell r="C10" t="str">
            <v>Averill</v>
          </cell>
          <cell r="D10" t="str">
            <v>Paul</v>
          </cell>
          <cell r="E10">
            <v>1</v>
          </cell>
          <cell r="F10">
            <v>10000</v>
          </cell>
          <cell r="H10">
            <v>0.05</v>
          </cell>
          <cell r="I10" t="str">
            <v>Yes</v>
          </cell>
          <cell r="L10">
            <v>36.25</v>
          </cell>
        </row>
        <row r="11">
          <cell r="B11" t="str">
            <v>AAY</v>
          </cell>
          <cell r="C11" t="str">
            <v>Baggott</v>
          </cell>
          <cell r="D11" t="str">
            <v>Fiona</v>
          </cell>
          <cell r="E11">
            <v>0.68999999761581421</v>
          </cell>
          <cell r="F11">
            <v>6903</v>
          </cell>
          <cell r="H11">
            <v>0.05</v>
          </cell>
          <cell r="I11" t="str">
            <v>Yes</v>
          </cell>
          <cell r="L11">
            <v>25</v>
          </cell>
        </row>
        <row r="12">
          <cell r="B12" t="str">
            <v>AAY</v>
          </cell>
          <cell r="C12" t="str">
            <v>Beacall</v>
          </cell>
          <cell r="D12" t="str">
            <v>Amanda</v>
          </cell>
          <cell r="E12">
            <v>0.68999999761581421</v>
          </cell>
          <cell r="F12">
            <v>6552</v>
          </cell>
          <cell r="L12">
            <v>25</v>
          </cell>
        </row>
        <row r="13">
          <cell r="B13" t="str">
            <v>AAY</v>
          </cell>
          <cell r="C13" t="str">
            <v>Beck</v>
          </cell>
          <cell r="D13" t="str">
            <v>Karoline</v>
          </cell>
          <cell r="E13">
            <v>1</v>
          </cell>
          <cell r="F13">
            <v>10000</v>
          </cell>
          <cell r="L13">
            <v>36.25</v>
          </cell>
        </row>
        <row r="14">
          <cell r="B14" t="str">
            <v>AAY</v>
          </cell>
          <cell r="C14" t="str">
            <v>Braganza</v>
          </cell>
          <cell r="D14" t="str">
            <v>Jonathon</v>
          </cell>
          <cell r="E14">
            <v>0.68999999761581421</v>
          </cell>
          <cell r="F14">
            <v>8970</v>
          </cell>
          <cell r="H14">
            <v>0.05</v>
          </cell>
          <cell r="I14" t="str">
            <v>Yes</v>
          </cell>
          <cell r="L14">
            <v>25</v>
          </cell>
        </row>
        <row r="15">
          <cell r="B15" t="str">
            <v>AAY</v>
          </cell>
          <cell r="C15" t="str">
            <v>Brouder</v>
          </cell>
          <cell r="D15" t="str">
            <v>Kathryn</v>
          </cell>
          <cell r="E15">
            <v>1</v>
          </cell>
          <cell r="F15">
            <v>13668</v>
          </cell>
          <cell r="H15">
            <v>0.05</v>
          </cell>
          <cell r="I15" t="str">
            <v>Yes</v>
          </cell>
          <cell r="L15">
            <v>36.25</v>
          </cell>
        </row>
        <row r="16">
          <cell r="B16" t="str">
            <v>AAY</v>
          </cell>
          <cell r="C16" t="str">
            <v>Bullions</v>
          </cell>
          <cell r="D16" t="str">
            <v>Lindsey</v>
          </cell>
          <cell r="E16">
            <v>0.55000001192092896</v>
          </cell>
          <cell r="F16">
            <v>5523</v>
          </cell>
          <cell r="L16">
            <v>20</v>
          </cell>
        </row>
        <row r="17">
          <cell r="B17" t="str">
            <v>AAY</v>
          </cell>
          <cell r="C17" t="str">
            <v>Burscough</v>
          </cell>
          <cell r="D17" t="str">
            <v>Elizabeth</v>
          </cell>
          <cell r="E17">
            <v>1</v>
          </cell>
          <cell r="F17">
            <v>13000</v>
          </cell>
          <cell r="L17">
            <v>36.25</v>
          </cell>
        </row>
        <row r="18">
          <cell r="B18" t="str">
            <v>AAY</v>
          </cell>
          <cell r="C18" t="str">
            <v>Butler</v>
          </cell>
          <cell r="D18" t="str">
            <v>Tracy</v>
          </cell>
          <cell r="E18">
            <v>0.68999999761581421</v>
          </cell>
          <cell r="F18">
            <v>6553</v>
          </cell>
          <cell r="L18">
            <v>25</v>
          </cell>
        </row>
        <row r="19">
          <cell r="B19" t="str">
            <v>AAY</v>
          </cell>
          <cell r="C19" t="str">
            <v>Connolly</v>
          </cell>
          <cell r="D19" t="str">
            <v>Tracey</v>
          </cell>
          <cell r="E19">
            <v>1</v>
          </cell>
          <cell r="F19">
            <v>10000</v>
          </cell>
          <cell r="L19">
            <v>36.25</v>
          </cell>
        </row>
        <row r="20">
          <cell r="B20" t="str">
            <v>AAY</v>
          </cell>
          <cell r="C20" t="str">
            <v>Cook</v>
          </cell>
          <cell r="D20" t="str">
            <v>Peter</v>
          </cell>
          <cell r="E20">
            <v>1</v>
          </cell>
          <cell r="F20">
            <v>10000</v>
          </cell>
          <cell r="L20">
            <v>36.25</v>
          </cell>
        </row>
        <row r="21">
          <cell r="B21" t="str">
            <v>AAY</v>
          </cell>
          <cell r="C21" t="str">
            <v>Dinsdale</v>
          </cell>
          <cell r="D21" t="str">
            <v>Anne</v>
          </cell>
          <cell r="E21">
            <v>1</v>
          </cell>
          <cell r="F21">
            <v>14300</v>
          </cell>
          <cell r="H21">
            <v>0.05</v>
          </cell>
          <cell r="I21" t="str">
            <v>Yes</v>
          </cell>
          <cell r="L21">
            <v>36.25</v>
          </cell>
        </row>
        <row r="22">
          <cell r="B22" t="str">
            <v>AAY</v>
          </cell>
          <cell r="C22" t="str">
            <v>Duane</v>
          </cell>
          <cell r="D22" t="str">
            <v>Amanda</v>
          </cell>
          <cell r="E22">
            <v>1</v>
          </cell>
          <cell r="F22">
            <v>10000</v>
          </cell>
          <cell r="L22">
            <v>36.25</v>
          </cell>
        </row>
        <row r="23">
          <cell r="B23" t="str">
            <v>AAY</v>
          </cell>
          <cell r="C23" t="str">
            <v>Dunn</v>
          </cell>
          <cell r="D23" t="str">
            <v>Jacqueline</v>
          </cell>
          <cell r="E23">
            <v>1</v>
          </cell>
          <cell r="F23">
            <v>18000</v>
          </cell>
          <cell r="H23">
            <v>0.05</v>
          </cell>
          <cell r="I23" t="str">
            <v>Yes</v>
          </cell>
          <cell r="L23">
            <v>36.25</v>
          </cell>
        </row>
        <row r="24">
          <cell r="B24" t="str">
            <v>AAY</v>
          </cell>
          <cell r="C24" t="str">
            <v>Dunthorne</v>
          </cell>
          <cell r="D24" t="str">
            <v>Claire</v>
          </cell>
          <cell r="E24">
            <v>1</v>
          </cell>
          <cell r="F24">
            <v>10000</v>
          </cell>
          <cell r="H24">
            <v>0.05</v>
          </cell>
          <cell r="I24" t="str">
            <v>Yes</v>
          </cell>
          <cell r="L24">
            <v>36.25</v>
          </cell>
        </row>
        <row r="25">
          <cell r="B25" t="str">
            <v>AAY</v>
          </cell>
          <cell r="C25" t="str">
            <v>Fernandes</v>
          </cell>
          <cell r="D25" t="str">
            <v>Paul</v>
          </cell>
          <cell r="E25">
            <v>0.68999999761581421</v>
          </cell>
          <cell r="F25">
            <v>6553</v>
          </cell>
          <cell r="L25">
            <v>25</v>
          </cell>
        </row>
        <row r="26">
          <cell r="B26" t="str">
            <v>AAY</v>
          </cell>
          <cell r="C26" t="str">
            <v>Fidler</v>
          </cell>
          <cell r="D26" t="str">
            <v>Karen</v>
          </cell>
          <cell r="E26">
            <v>1</v>
          </cell>
          <cell r="F26">
            <v>13650</v>
          </cell>
          <cell r="H26">
            <v>0.05</v>
          </cell>
          <cell r="I26" t="str">
            <v>Yes</v>
          </cell>
          <cell r="L26">
            <v>36.25</v>
          </cell>
        </row>
        <row r="27">
          <cell r="B27" t="str">
            <v>AAY</v>
          </cell>
          <cell r="C27" t="str">
            <v>Ghuman</v>
          </cell>
          <cell r="D27" t="str">
            <v>Jagdeep</v>
          </cell>
          <cell r="E27">
            <v>1</v>
          </cell>
          <cell r="F27">
            <v>9500</v>
          </cell>
          <cell r="L27">
            <v>36.25</v>
          </cell>
        </row>
        <row r="28">
          <cell r="B28" t="str">
            <v>AAY</v>
          </cell>
          <cell r="C28" t="str">
            <v>Grain</v>
          </cell>
          <cell r="D28" t="str">
            <v>Karen</v>
          </cell>
          <cell r="E28">
            <v>0.40999999642372131</v>
          </cell>
          <cell r="F28">
            <v>4345</v>
          </cell>
          <cell r="H28">
            <v>0.05</v>
          </cell>
          <cell r="I28" t="str">
            <v>Yes</v>
          </cell>
          <cell r="L28">
            <v>15</v>
          </cell>
        </row>
        <row r="29">
          <cell r="B29" t="str">
            <v>AAY</v>
          </cell>
          <cell r="C29" t="str">
            <v>Greenhill</v>
          </cell>
          <cell r="D29" t="str">
            <v>Ann</v>
          </cell>
          <cell r="E29">
            <v>0.40999999642372131</v>
          </cell>
          <cell r="F29">
            <v>4345</v>
          </cell>
          <cell r="H29">
            <v>0.05</v>
          </cell>
          <cell r="I29" t="str">
            <v>Yes</v>
          </cell>
          <cell r="L29">
            <v>15</v>
          </cell>
        </row>
        <row r="30">
          <cell r="B30" t="str">
            <v>AAY</v>
          </cell>
          <cell r="C30" t="str">
            <v>Grewcock</v>
          </cell>
          <cell r="D30" t="str">
            <v>Christine</v>
          </cell>
          <cell r="E30">
            <v>0.82999998331069946</v>
          </cell>
          <cell r="F30">
            <v>11295</v>
          </cell>
          <cell r="L30">
            <v>30</v>
          </cell>
        </row>
        <row r="31">
          <cell r="B31" t="str">
            <v>AAY</v>
          </cell>
          <cell r="C31" t="str">
            <v>Griffiths</v>
          </cell>
          <cell r="D31" t="str">
            <v>Oscar</v>
          </cell>
          <cell r="E31">
            <v>1</v>
          </cell>
          <cell r="F31">
            <v>19500</v>
          </cell>
          <cell r="H31">
            <v>0.05</v>
          </cell>
          <cell r="I31" t="str">
            <v>Yes</v>
          </cell>
          <cell r="L31">
            <v>36.25</v>
          </cell>
        </row>
        <row r="32">
          <cell r="B32" t="str">
            <v>AAY</v>
          </cell>
          <cell r="C32" t="str">
            <v>Haines</v>
          </cell>
          <cell r="D32" t="str">
            <v>Emily</v>
          </cell>
          <cell r="E32">
            <v>1</v>
          </cell>
          <cell r="F32">
            <v>9500</v>
          </cell>
          <cell r="L32">
            <v>36.25</v>
          </cell>
        </row>
        <row r="33">
          <cell r="B33" t="str">
            <v>AAY</v>
          </cell>
          <cell r="C33" t="str">
            <v>Hall</v>
          </cell>
          <cell r="D33" t="str">
            <v>Samuel</v>
          </cell>
          <cell r="E33">
            <v>1</v>
          </cell>
          <cell r="F33">
            <v>10000</v>
          </cell>
          <cell r="L33">
            <v>36.25</v>
          </cell>
        </row>
        <row r="34">
          <cell r="B34" t="str">
            <v>AAY</v>
          </cell>
          <cell r="C34" t="str">
            <v>Hamlett</v>
          </cell>
          <cell r="D34" t="str">
            <v>Suzanne</v>
          </cell>
          <cell r="E34">
            <v>0.55000001192092896</v>
          </cell>
          <cell r="F34">
            <v>5793</v>
          </cell>
          <cell r="H34">
            <v>0.05</v>
          </cell>
          <cell r="I34" t="str">
            <v>Yes</v>
          </cell>
          <cell r="L34">
            <v>20</v>
          </cell>
        </row>
        <row r="35">
          <cell r="B35" t="str">
            <v>AAY</v>
          </cell>
          <cell r="C35" t="str">
            <v>Handford</v>
          </cell>
          <cell r="D35" t="str">
            <v>Georgina</v>
          </cell>
          <cell r="E35">
            <v>1</v>
          </cell>
          <cell r="F35">
            <v>10000</v>
          </cell>
          <cell r="H35">
            <v>0.05</v>
          </cell>
          <cell r="I35" t="str">
            <v>Yes</v>
          </cell>
          <cell r="L35">
            <v>36.25</v>
          </cell>
        </row>
        <row r="36">
          <cell r="B36" t="str">
            <v>AAY</v>
          </cell>
          <cell r="C36" t="str">
            <v>Hartless</v>
          </cell>
          <cell r="D36" t="str">
            <v>Deborah</v>
          </cell>
          <cell r="E36">
            <v>1</v>
          </cell>
          <cell r="F36">
            <v>10000</v>
          </cell>
          <cell r="H36">
            <v>0.05</v>
          </cell>
          <cell r="I36" t="str">
            <v>Yes</v>
          </cell>
          <cell r="L36">
            <v>36.25</v>
          </cell>
        </row>
        <row r="37">
          <cell r="B37" t="str">
            <v>AAY</v>
          </cell>
          <cell r="C37" t="str">
            <v>Healey</v>
          </cell>
          <cell r="D37" t="str">
            <v>Jenifer</v>
          </cell>
          <cell r="E37">
            <v>1</v>
          </cell>
          <cell r="F37">
            <v>10000</v>
          </cell>
          <cell r="H37">
            <v>0.05</v>
          </cell>
          <cell r="I37" t="str">
            <v>Yes</v>
          </cell>
          <cell r="L37">
            <v>36.25</v>
          </cell>
        </row>
        <row r="38">
          <cell r="B38" t="str">
            <v>AAY</v>
          </cell>
          <cell r="C38" t="str">
            <v>Heeley</v>
          </cell>
          <cell r="D38" t="str">
            <v>Gina</v>
          </cell>
          <cell r="E38">
            <v>1</v>
          </cell>
          <cell r="F38">
            <v>10000</v>
          </cell>
          <cell r="L38">
            <v>36.25</v>
          </cell>
        </row>
        <row r="39">
          <cell r="B39" t="str">
            <v>AAY</v>
          </cell>
          <cell r="C39" t="str">
            <v>Hession</v>
          </cell>
          <cell r="D39" t="str">
            <v>Richard</v>
          </cell>
          <cell r="E39">
            <v>1</v>
          </cell>
          <cell r="F39">
            <v>9500</v>
          </cell>
          <cell r="L39">
            <v>36.25</v>
          </cell>
        </row>
        <row r="40">
          <cell r="B40" t="str">
            <v>AAY</v>
          </cell>
          <cell r="C40" t="str">
            <v>Hewitt</v>
          </cell>
          <cell r="D40" t="str">
            <v>Richard</v>
          </cell>
          <cell r="E40">
            <v>1</v>
          </cell>
          <cell r="F40">
            <v>10000</v>
          </cell>
          <cell r="H40">
            <v>0.05</v>
          </cell>
          <cell r="I40" t="str">
            <v>Yes</v>
          </cell>
          <cell r="L40">
            <v>36.25</v>
          </cell>
        </row>
        <row r="41">
          <cell r="B41" t="str">
            <v>AAY</v>
          </cell>
          <cell r="C41" t="str">
            <v>Hiatt</v>
          </cell>
          <cell r="D41" t="str">
            <v>Carrie</v>
          </cell>
          <cell r="E41">
            <v>1</v>
          </cell>
          <cell r="F41">
            <v>10000</v>
          </cell>
          <cell r="H41">
            <v>0.05</v>
          </cell>
          <cell r="I41" t="str">
            <v>Yes</v>
          </cell>
          <cell r="L41">
            <v>36.25</v>
          </cell>
        </row>
        <row r="42">
          <cell r="B42" t="str">
            <v>AAY</v>
          </cell>
          <cell r="C42" t="str">
            <v>Hill</v>
          </cell>
          <cell r="D42" t="str">
            <v>Amanda</v>
          </cell>
          <cell r="E42">
            <v>1</v>
          </cell>
          <cell r="F42">
            <v>10000</v>
          </cell>
          <cell r="H42">
            <v>0.05</v>
          </cell>
          <cell r="I42" t="str">
            <v>Yes</v>
          </cell>
          <cell r="L42">
            <v>36.25</v>
          </cell>
        </row>
        <row r="43">
          <cell r="B43" t="str">
            <v>AAY</v>
          </cell>
          <cell r="C43" t="str">
            <v>Hill</v>
          </cell>
          <cell r="D43" t="str">
            <v>Mattew</v>
          </cell>
          <cell r="E43">
            <v>1</v>
          </cell>
          <cell r="F43">
            <v>10000</v>
          </cell>
          <cell r="H43">
            <v>0.05</v>
          </cell>
          <cell r="I43" t="str">
            <v>Yes</v>
          </cell>
          <cell r="L43">
            <v>36.25</v>
          </cell>
        </row>
        <row r="44">
          <cell r="B44" t="str">
            <v>AAY</v>
          </cell>
          <cell r="C44" t="str">
            <v>Hollinshead</v>
          </cell>
          <cell r="D44" t="str">
            <v>Paula</v>
          </cell>
          <cell r="E44">
            <v>0.55000001192092896</v>
          </cell>
          <cell r="F44">
            <v>5523</v>
          </cell>
          <cell r="L44">
            <v>20</v>
          </cell>
        </row>
        <row r="45">
          <cell r="B45" t="str">
            <v>AAY</v>
          </cell>
          <cell r="C45" t="str">
            <v>Ison</v>
          </cell>
          <cell r="D45" t="str">
            <v>Kirsty</v>
          </cell>
          <cell r="E45">
            <v>1</v>
          </cell>
          <cell r="F45">
            <v>10000</v>
          </cell>
          <cell r="L45">
            <v>36.25</v>
          </cell>
        </row>
        <row r="46">
          <cell r="B46" t="str">
            <v>AAY</v>
          </cell>
          <cell r="C46" t="str">
            <v>Jandu</v>
          </cell>
          <cell r="D46" t="str">
            <v>Bhupinder</v>
          </cell>
          <cell r="E46">
            <v>1</v>
          </cell>
          <cell r="F46">
            <v>10000</v>
          </cell>
          <cell r="H46">
            <v>0.05</v>
          </cell>
          <cell r="I46" t="str">
            <v>Yes</v>
          </cell>
          <cell r="L46">
            <v>36.25</v>
          </cell>
        </row>
        <row r="47">
          <cell r="B47" t="str">
            <v>AAY</v>
          </cell>
          <cell r="C47" t="str">
            <v>Johal</v>
          </cell>
          <cell r="D47" t="str">
            <v>Harpal</v>
          </cell>
          <cell r="E47">
            <v>1</v>
          </cell>
          <cell r="F47">
            <v>9500</v>
          </cell>
          <cell r="H47">
            <v>0.05</v>
          </cell>
          <cell r="I47" t="str">
            <v>Yes</v>
          </cell>
          <cell r="L47">
            <v>36.25</v>
          </cell>
        </row>
        <row r="48">
          <cell r="B48" t="str">
            <v>AAY</v>
          </cell>
          <cell r="C48" t="str">
            <v>Kelly</v>
          </cell>
          <cell r="D48" t="str">
            <v>Susan</v>
          </cell>
          <cell r="E48">
            <v>1</v>
          </cell>
          <cell r="F48">
            <v>12650</v>
          </cell>
          <cell r="L48">
            <v>36.25</v>
          </cell>
        </row>
        <row r="49">
          <cell r="B49" t="str">
            <v>AAY</v>
          </cell>
          <cell r="C49" t="str">
            <v>Kinton</v>
          </cell>
          <cell r="D49" t="str">
            <v>Silvana</v>
          </cell>
          <cell r="E49">
            <v>1</v>
          </cell>
          <cell r="F49">
            <v>10000</v>
          </cell>
          <cell r="H49">
            <v>0.05</v>
          </cell>
          <cell r="I49" t="str">
            <v>Yes</v>
          </cell>
          <cell r="L49">
            <v>36.25</v>
          </cell>
        </row>
        <row r="50">
          <cell r="B50" t="str">
            <v>AAY</v>
          </cell>
          <cell r="C50" t="str">
            <v>Lakin</v>
          </cell>
          <cell r="D50" t="str">
            <v>Andrew</v>
          </cell>
          <cell r="E50">
            <v>1</v>
          </cell>
          <cell r="F50">
            <v>10000</v>
          </cell>
          <cell r="H50">
            <v>0.05</v>
          </cell>
          <cell r="I50" t="str">
            <v>Yes</v>
          </cell>
          <cell r="L50">
            <v>36.25</v>
          </cell>
        </row>
        <row r="51">
          <cell r="B51" t="str">
            <v>AAY</v>
          </cell>
          <cell r="C51" t="str">
            <v>Leader</v>
          </cell>
          <cell r="D51" t="str">
            <v>Zoe</v>
          </cell>
          <cell r="E51">
            <v>1</v>
          </cell>
          <cell r="F51">
            <v>13650</v>
          </cell>
          <cell r="H51">
            <v>0.05</v>
          </cell>
          <cell r="I51" t="str">
            <v>Yes</v>
          </cell>
          <cell r="L51">
            <v>36.25</v>
          </cell>
        </row>
        <row r="52">
          <cell r="B52" t="str">
            <v>AAY</v>
          </cell>
          <cell r="C52" t="str">
            <v>Light</v>
          </cell>
          <cell r="D52" t="str">
            <v>Andree</v>
          </cell>
          <cell r="E52">
            <v>1</v>
          </cell>
          <cell r="F52">
            <v>10000</v>
          </cell>
          <cell r="H52">
            <v>0.05</v>
          </cell>
          <cell r="I52" t="str">
            <v>Yes</v>
          </cell>
          <cell r="L52">
            <v>36.25</v>
          </cell>
        </row>
        <row r="53">
          <cell r="B53" t="str">
            <v>AAY</v>
          </cell>
          <cell r="C53" t="str">
            <v>Lincoln</v>
          </cell>
          <cell r="D53" t="str">
            <v>Carol</v>
          </cell>
          <cell r="E53">
            <v>1</v>
          </cell>
          <cell r="F53">
            <v>10000</v>
          </cell>
          <cell r="H53">
            <v>0.05</v>
          </cell>
          <cell r="I53" t="str">
            <v>Yes</v>
          </cell>
          <cell r="L53">
            <v>36.25</v>
          </cell>
        </row>
        <row r="54">
          <cell r="B54" t="str">
            <v>AAY</v>
          </cell>
          <cell r="C54" t="str">
            <v>Little</v>
          </cell>
          <cell r="D54" t="str">
            <v>Margaret</v>
          </cell>
          <cell r="E54">
            <v>1</v>
          </cell>
          <cell r="F54">
            <v>10000</v>
          </cell>
          <cell r="L54">
            <v>36.25</v>
          </cell>
        </row>
        <row r="55">
          <cell r="B55" t="str">
            <v>AAY</v>
          </cell>
          <cell r="C55" t="str">
            <v>Lloyd</v>
          </cell>
          <cell r="D55" t="str">
            <v>Kelly</v>
          </cell>
          <cell r="E55">
            <v>1</v>
          </cell>
          <cell r="F55">
            <v>10000</v>
          </cell>
          <cell r="H55">
            <v>0.05</v>
          </cell>
          <cell r="I55" t="str">
            <v>Yes</v>
          </cell>
          <cell r="L55">
            <v>36.25</v>
          </cell>
        </row>
        <row r="56">
          <cell r="B56" t="str">
            <v>AAY</v>
          </cell>
          <cell r="C56" t="str">
            <v>Mason</v>
          </cell>
          <cell r="D56" t="str">
            <v>Lindsey</v>
          </cell>
          <cell r="E56">
            <v>1</v>
          </cell>
          <cell r="F56">
            <v>10500</v>
          </cell>
          <cell r="L56">
            <v>36.25</v>
          </cell>
        </row>
        <row r="57">
          <cell r="B57" t="str">
            <v>AAY</v>
          </cell>
          <cell r="C57" t="str">
            <v>Matthews</v>
          </cell>
          <cell r="D57" t="str">
            <v>Claire</v>
          </cell>
          <cell r="E57">
            <v>0.55000001192092896</v>
          </cell>
          <cell r="F57">
            <v>5793</v>
          </cell>
          <cell r="H57">
            <v>0.05</v>
          </cell>
          <cell r="I57" t="str">
            <v>Yes</v>
          </cell>
          <cell r="L57">
            <v>20</v>
          </cell>
        </row>
        <row r="58">
          <cell r="B58" t="str">
            <v>AAY</v>
          </cell>
          <cell r="C58" t="str">
            <v>McDonald</v>
          </cell>
          <cell r="D58" t="str">
            <v>Janet</v>
          </cell>
          <cell r="E58">
            <v>1</v>
          </cell>
          <cell r="F58">
            <v>10500</v>
          </cell>
          <cell r="L58">
            <v>36.25</v>
          </cell>
        </row>
        <row r="59">
          <cell r="B59" t="str">
            <v>AAY</v>
          </cell>
          <cell r="C59" t="str">
            <v>Meggiato</v>
          </cell>
          <cell r="D59" t="str">
            <v>Michael</v>
          </cell>
          <cell r="E59">
            <v>1</v>
          </cell>
          <cell r="F59">
            <v>10000</v>
          </cell>
          <cell r="H59">
            <v>0.05</v>
          </cell>
          <cell r="I59" t="str">
            <v>Yes</v>
          </cell>
          <cell r="L59">
            <v>36.25</v>
          </cell>
        </row>
        <row r="60">
          <cell r="B60" t="str">
            <v>AAY</v>
          </cell>
          <cell r="C60" t="str">
            <v>Mifsud</v>
          </cell>
          <cell r="D60" t="str">
            <v>Rachel</v>
          </cell>
          <cell r="E60">
            <v>1</v>
          </cell>
          <cell r="F60">
            <v>10000</v>
          </cell>
          <cell r="L60">
            <v>36.25</v>
          </cell>
        </row>
        <row r="61">
          <cell r="B61" t="str">
            <v>AAY</v>
          </cell>
          <cell r="C61" t="str">
            <v>Mullis</v>
          </cell>
          <cell r="D61" t="str">
            <v>Patrick</v>
          </cell>
          <cell r="E61">
            <v>1</v>
          </cell>
          <cell r="F61">
            <v>10000</v>
          </cell>
          <cell r="H61">
            <v>0.05</v>
          </cell>
          <cell r="I61" t="str">
            <v>Yes</v>
          </cell>
          <cell r="L61">
            <v>36.25</v>
          </cell>
        </row>
        <row r="62">
          <cell r="B62" t="str">
            <v>AAY</v>
          </cell>
          <cell r="C62" t="str">
            <v>Norman</v>
          </cell>
          <cell r="D62" t="str">
            <v>James</v>
          </cell>
          <cell r="E62">
            <v>1</v>
          </cell>
          <cell r="F62">
            <v>9500</v>
          </cell>
          <cell r="L62">
            <v>36.25</v>
          </cell>
        </row>
        <row r="63">
          <cell r="B63" t="str">
            <v>AAY</v>
          </cell>
          <cell r="C63" t="str">
            <v>Oliver</v>
          </cell>
          <cell r="D63" t="str">
            <v>Lynda</v>
          </cell>
          <cell r="E63">
            <v>1</v>
          </cell>
          <cell r="F63">
            <v>9500</v>
          </cell>
          <cell r="L63">
            <v>36.25</v>
          </cell>
        </row>
        <row r="64">
          <cell r="B64" t="str">
            <v>AAY</v>
          </cell>
          <cell r="C64" t="str">
            <v>Palmer</v>
          </cell>
          <cell r="D64" t="str">
            <v>Karen</v>
          </cell>
          <cell r="E64">
            <v>1</v>
          </cell>
          <cell r="F64">
            <v>11240</v>
          </cell>
          <cell r="L64">
            <v>36.25</v>
          </cell>
        </row>
        <row r="65">
          <cell r="B65" t="str">
            <v>AAY</v>
          </cell>
          <cell r="C65" t="str">
            <v>Parish-Ghrairi</v>
          </cell>
          <cell r="D65" t="str">
            <v>Susan</v>
          </cell>
          <cell r="E65">
            <v>0.68999999761581421</v>
          </cell>
          <cell r="F65">
            <v>7241</v>
          </cell>
          <cell r="L65">
            <v>25</v>
          </cell>
        </row>
        <row r="66">
          <cell r="B66" t="str">
            <v>AAY</v>
          </cell>
          <cell r="C66" t="str">
            <v>Parsons</v>
          </cell>
          <cell r="D66" t="str">
            <v>Eve</v>
          </cell>
          <cell r="E66">
            <v>1</v>
          </cell>
          <cell r="F66">
            <v>9500</v>
          </cell>
          <cell r="L66">
            <v>36.25</v>
          </cell>
        </row>
        <row r="67">
          <cell r="B67" t="str">
            <v>AAY</v>
          </cell>
          <cell r="C67" t="str">
            <v>Perrin</v>
          </cell>
          <cell r="D67" t="str">
            <v>Louise</v>
          </cell>
          <cell r="E67">
            <v>1</v>
          </cell>
          <cell r="F67">
            <v>14500</v>
          </cell>
          <cell r="H67">
            <v>0.05</v>
          </cell>
          <cell r="I67" t="str">
            <v>Yes</v>
          </cell>
          <cell r="L67">
            <v>36.25</v>
          </cell>
        </row>
        <row r="68">
          <cell r="B68" t="str">
            <v>AAY</v>
          </cell>
          <cell r="C68" t="str">
            <v>Pierce</v>
          </cell>
          <cell r="D68" t="str">
            <v>Daniel</v>
          </cell>
          <cell r="E68">
            <v>1</v>
          </cell>
          <cell r="F68">
            <v>18000</v>
          </cell>
          <cell r="H68">
            <v>0.05</v>
          </cell>
          <cell r="I68" t="str">
            <v>Yes</v>
          </cell>
          <cell r="L68">
            <v>36.25</v>
          </cell>
        </row>
        <row r="69">
          <cell r="B69" t="str">
            <v>AAY</v>
          </cell>
          <cell r="C69" t="str">
            <v>Pigou</v>
          </cell>
          <cell r="D69" t="str">
            <v>Ellen</v>
          </cell>
          <cell r="E69">
            <v>0.68999999761581421</v>
          </cell>
          <cell r="F69">
            <v>6553</v>
          </cell>
          <cell r="H69">
            <v>0.05</v>
          </cell>
          <cell r="I69" t="str">
            <v>Yes</v>
          </cell>
          <cell r="L69">
            <v>25</v>
          </cell>
        </row>
        <row r="70">
          <cell r="B70" t="str">
            <v>AAY</v>
          </cell>
          <cell r="C70" t="str">
            <v>Pownall</v>
          </cell>
          <cell r="D70" t="str">
            <v>Dawn</v>
          </cell>
          <cell r="E70">
            <v>0.68999999761581421</v>
          </cell>
          <cell r="F70">
            <v>6553</v>
          </cell>
          <cell r="L70">
            <v>25</v>
          </cell>
        </row>
        <row r="71">
          <cell r="B71" t="str">
            <v>AAY</v>
          </cell>
          <cell r="C71" t="str">
            <v>Preston</v>
          </cell>
          <cell r="D71" t="str">
            <v>Gloria</v>
          </cell>
          <cell r="E71">
            <v>0.68999999761581421</v>
          </cell>
          <cell r="F71">
            <v>6903</v>
          </cell>
          <cell r="H71">
            <v>0.05</v>
          </cell>
          <cell r="I71" t="str">
            <v>Yes</v>
          </cell>
          <cell r="L71">
            <v>25</v>
          </cell>
        </row>
        <row r="72">
          <cell r="B72" t="str">
            <v>AAY</v>
          </cell>
          <cell r="C72" t="str">
            <v>Ramji</v>
          </cell>
          <cell r="D72" t="str">
            <v>Hasina</v>
          </cell>
          <cell r="E72">
            <v>1</v>
          </cell>
          <cell r="F72">
            <v>11500</v>
          </cell>
          <cell r="H72">
            <v>0.05</v>
          </cell>
          <cell r="I72" t="str">
            <v>Yes</v>
          </cell>
          <cell r="L72">
            <v>36.25</v>
          </cell>
        </row>
        <row r="73">
          <cell r="B73" t="str">
            <v>AAY</v>
          </cell>
          <cell r="C73" t="str">
            <v>Ratcliffe</v>
          </cell>
          <cell r="D73" t="str">
            <v>Claire</v>
          </cell>
          <cell r="E73">
            <v>1</v>
          </cell>
          <cell r="F73">
            <v>13650</v>
          </cell>
          <cell r="L73">
            <v>36.25</v>
          </cell>
        </row>
        <row r="74">
          <cell r="B74" t="str">
            <v>AAY</v>
          </cell>
          <cell r="C74" t="str">
            <v>Rhodes</v>
          </cell>
          <cell r="D74" t="str">
            <v>Clare</v>
          </cell>
          <cell r="E74">
            <v>1</v>
          </cell>
          <cell r="F74">
            <v>18750</v>
          </cell>
          <cell r="H74">
            <v>0.05</v>
          </cell>
          <cell r="I74" t="str">
            <v>Yes</v>
          </cell>
          <cell r="L74">
            <v>36.25</v>
          </cell>
        </row>
        <row r="75">
          <cell r="B75" t="str">
            <v>AAY</v>
          </cell>
          <cell r="C75" t="str">
            <v>Richardson</v>
          </cell>
          <cell r="D75" t="str">
            <v>Matthew</v>
          </cell>
          <cell r="E75">
            <v>1</v>
          </cell>
          <cell r="F75">
            <v>10000</v>
          </cell>
          <cell r="H75">
            <v>0.05</v>
          </cell>
          <cell r="I75" t="str">
            <v>Yes</v>
          </cell>
          <cell r="L75">
            <v>36.25</v>
          </cell>
        </row>
        <row r="76">
          <cell r="B76" t="str">
            <v>AAY</v>
          </cell>
          <cell r="C76" t="str">
            <v>Richardson</v>
          </cell>
          <cell r="D76" t="str">
            <v>Andrew</v>
          </cell>
          <cell r="E76">
            <v>1</v>
          </cell>
          <cell r="F76">
            <v>9500</v>
          </cell>
          <cell r="L76">
            <v>36.25</v>
          </cell>
        </row>
        <row r="77">
          <cell r="B77" t="str">
            <v>AAY</v>
          </cell>
          <cell r="C77" t="str">
            <v>Ridgway</v>
          </cell>
          <cell r="D77" t="str">
            <v>Alison</v>
          </cell>
          <cell r="E77">
            <v>1</v>
          </cell>
          <cell r="F77">
            <v>10000</v>
          </cell>
          <cell r="H77">
            <v>0.05</v>
          </cell>
          <cell r="I77" t="str">
            <v>Yes</v>
          </cell>
          <cell r="L77">
            <v>36.25</v>
          </cell>
        </row>
        <row r="78">
          <cell r="B78" t="str">
            <v>AAY</v>
          </cell>
          <cell r="C78" t="str">
            <v>Robinson</v>
          </cell>
          <cell r="D78" t="str">
            <v>Anne</v>
          </cell>
          <cell r="E78">
            <v>1</v>
          </cell>
          <cell r="F78">
            <v>10000</v>
          </cell>
          <cell r="H78">
            <v>0.05</v>
          </cell>
          <cell r="I78" t="str">
            <v>Yes</v>
          </cell>
          <cell r="L78">
            <v>36.25</v>
          </cell>
        </row>
        <row r="79">
          <cell r="B79" t="str">
            <v>AAY</v>
          </cell>
          <cell r="C79" t="str">
            <v>Romrig</v>
          </cell>
          <cell r="D79" t="str">
            <v>Naomi</v>
          </cell>
          <cell r="E79">
            <v>1</v>
          </cell>
          <cell r="F79">
            <v>10000</v>
          </cell>
          <cell r="L79">
            <v>36.25</v>
          </cell>
        </row>
        <row r="80">
          <cell r="B80" t="str">
            <v>AAY</v>
          </cell>
          <cell r="C80" t="str">
            <v>Schofield</v>
          </cell>
          <cell r="D80" t="str">
            <v>Eleanor</v>
          </cell>
          <cell r="E80">
            <v>0.40999999642372131</v>
          </cell>
          <cell r="F80">
            <v>4345</v>
          </cell>
          <cell r="L80">
            <v>15</v>
          </cell>
        </row>
        <row r="81">
          <cell r="B81" t="str">
            <v>AAY</v>
          </cell>
          <cell r="C81" t="str">
            <v>Simmons</v>
          </cell>
          <cell r="D81" t="str">
            <v>Kerry</v>
          </cell>
          <cell r="E81">
            <v>0.68999999761581421</v>
          </cell>
          <cell r="F81">
            <v>6553</v>
          </cell>
          <cell r="L81">
            <v>25</v>
          </cell>
        </row>
        <row r="82">
          <cell r="B82" t="str">
            <v>AAY</v>
          </cell>
          <cell r="C82" t="str">
            <v>Sinnott</v>
          </cell>
          <cell r="D82" t="str">
            <v>Patrick</v>
          </cell>
          <cell r="E82">
            <v>1</v>
          </cell>
          <cell r="F82">
            <v>11000</v>
          </cell>
          <cell r="L82">
            <v>36.25</v>
          </cell>
        </row>
        <row r="83">
          <cell r="B83" t="str">
            <v>AAY</v>
          </cell>
          <cell r="C83" t="str">
            <v>Sparrow</v>
          </cell>
          <cell r="D83" t="str">
            <v>Tracey</v>
          </cell>
          <cell r="E83">
            <v>1</v>
          </cell>
          <cell r="F83">
            <v>10000</v>
          </cell>
          <cell r="L83">
            <v>36.25</v>
          </cell>
        </row>
        <row r="84">
          <cell r="B84" t="str">
            <v>AAY</v>
          </cell>
          <cell r="C84" t="str">
            <v>Stretton</v>
          </cell>
          <cell r="D84" t="str">
            <v>Naomi</v>
          </cell>
          <cell r="E84">
            <v>1</v>
          </cell>
          <cell r="F84">
            <v>10000</v>
          </cell>
          <cell r="L84">
            <v>36.25</v>
          </cell>
        </row>
        <row r="85">
          <cell r="B85" t="str">
            <v>AAY</v>
          </cell>
          <cell r="C85" t="str">
            <v>Swinfield</v>
          </cell>
          <cell r="D85" t="str">
            <v>Jamie</v>
          </cell>
          <cell r="E85">
            <v>1</v>
          </cell>
          <cell r="F85">
            <v>10000</v>
          </cell>
          <cell r="L85">
            <v>36.25</v>
          </cell>
        </row>
        <row r="86">
          <cell r="B86" t="str">
            <v>AAY</v>
          </cell>
          <cell r="C86" t="str">
            <v>Tadman</v>
          </cell>
          <cell r="D86" t="str">
            <v>Eric</v>
          </cell>
          <cell r="E86">
            <v>1</v>
          </cell>
          <cell r="F86">
            <v>31314</v>
          </cell>
          <cell r="H86">
            <v>0.05</v>
          </cell>
          <cell r="I86" t="str">
            <v>Yes</v>
          </cell>
          <cell r="J86" t="str">
            <v>Yes</v>
          </cell>
          <cell r="L86">
            <v>36.25</v>
          </cell>
        </row>
        <row r="87">
          <cell r="B87" t="str">
            <v>AAY</v>
          </cell>
          <cell r="C87" t="str">
            <v>Tansey</v>
          </cell>
          <cell r="D87" t="str">
            <v>Margaret</v>
          </cell>
          <cell r="E87">
            <v>1</v>
          </cell>
          <cell r="F87">
            <v>9500</v>
          </cell>
          <cell r="L87">
            <v>36.25</v>
          </cell>
        </row>
        <row r="88">
          <cell r="B88" t="str">
            <v>AAY</v>
          </cell>
          <cell r="C88" t="str">
            <v>Todd</v>
          </cell>
          <cell r="D88" t="str">
            <v>Lindsey</v>
          </cell>
          <cell r="E88">
            <v>1</v>
          </cell>
          <cell r="F88">
            <v>10000</v>
          </cell>
          <cell r="H88">
            <v>0.05</v>
          </cell>
          <cell r="I88" t="str">
            <v>Yes</v>
          </cell>
          <cell r="L88">
            <v>36.25</v>
          </cell>
        </row>
        <row r="89">
          <cell r="B89" t="str">
            <v>AAY</v>
          </cell>
          <cell r="C89" t="str">
            <v>Toone-Ginnette</v>
          </cell>
          <cell r="D89" t="str">
            <v>Dora</v>
          </cell>
          <cell r="E89">
            <v>0.68999999761581421</v>
          </cell>
          <cell r="F89">
            <v>6903</v>
          </cell>
          <cell r="L89">
            <v>25</v>
          </cell>
        </row>
        <row r="90">
          <cell r="B90" t="str">
            <v>AAY</v>
          </cell>
          <cell r="C90" t="str">
            <v>Urquhart</v>
          </cell>
          <cell r="D90" t="str">
            <v>Alison</v>
          </cell>
          <cell r="E90">
            <v>1</v>
          </cell>
          <cell r="F90">
            <v>13000</v>
          </cell>
          <cell r="H90">
            <v>0.05</v>
          </cell>
          <cell r="I90" t="str">
            <v>Yes</v>
          </cell>
          <cell r="L90">
            <v>36.25</v>
          </cell>
        </row>
        <row r="91">
          <cell r="B91" t="str">
            <v>AAY</v>
          </cell>
          <cell r="C91" t="str">
            <v>Warmington</v>
          </cell>
          <cell r="D91" t="str">
            <v>Darren</v>
          </cell>
          <cell r="E91">
            <v>1</v>
          </cell>
          <cell r="F91">
            <v>10000</v>
          </cell>
          <cell r="L91">
            <v>36.25</v>
          </cell>
        </row>
        <row r="92">
          <cell r="B92" t="str">
            <v>AAY</v>
          </cell>
          <cell r="C92" t="str">
            <v>Welch</v>
          </cell>
          <cell r="D92" t="str">
            <v>Mandy</v>
          </cell>
          <cell r="E92">
            <v>1</v>
          </cell>
          <cell r="F92">
            <v>10000</v>
          </cell>
          <cell r="H92">
            <v>0.05</v>
          </cell>
          <cell r="I92" t="str">
            <v>Yes</v>
          </cell>
          <cell r="L92">
            <v>36.25</v>
          </cell>
        </row>
        <row r="93">
          <cell r="B93" t="str">
            <v>AAY</v>
          </cell>
          <cell r="C93" t="str">
            <v>West</v>
          </cell>
          <cell r="D93" t="str">
            <v>Kirstie</v>
          </cell>
          <cell r="E93">
            <v>1</v>
          </cell>
          <cell r="F93">
            <v>10000</v>
          </cell>
          <cell r="L93">
            <v>36.25</v>
          </cell>
        </row>
        <row r="94">
          <cell r="B94" t="str">
            <v>ABP</v>
          </cell>
          <cell r="C94" t="str">
            <v>Andersen</v>
          </cell>
          <cell r="D94" t="str">
            <v>Bruno</v>
          </cell>
          <cell r="E94">
            <v>1</v>
          </cell>
          <cell r="F94">
            <v>13500</v>
          </cell>
          <cell r="L94">
            <v>36.25</v>
          </cell>
        </row>
        <row r="95">
          <cell r="B95" t="str">
            <v>ABP</v>
          </cell>
          <cell r="C95" t="str">
            <v>Anthony</v>
          </cell>
          <cell r="D95" t="str">
            <v>Pramesh</v>
          </cell>
          <cell r="E95">
            <v>1</v>
          </cell>
          <cell r="F95">
            <v>10500</v>
          </cell>
          <cell r="L95">
            <v>36.25</v>
          </cell>
        </row>
        <row r="96">
          <cell r="B96" t="str">
            <v>ABP</v>
          </cell>
          <cell r="C96" t="str">
            <v>Atli</v>
          </cell>
          <cell r="D96" t="str">
            <v>Kemal</v>
          </cell>
          <cell r="E96">
            <v>1</v>
          </cell>
          <cell r="F96">
            <v>16300</v>
          </cell>
          <cell r="H96">
            <v>0.05</v>
          </cell>
          <cell r="I96" t="str">
            <v>Yes</v>
          </cell>
          <cell r="L96">
            <v>36.25</v>
          </cell>
        </row>
        <row r="97">
          <cell r="B97" t="str">
            <v>ABP</v>
          </cell>
          <cell r="C97" t="str">
            <v>Bassotti</v>
          </cell>
          <cell r="D97" t="str">
            <v>Noor</v>
          </cell>
          <cell r="E97">
            <v>1</v>
          </cell>
          <cell r="F97">
            <v>13500</v>
          </cell>
          <cell r="L97">
            <v>36.25</v>
          </cell>
        </row>
        <row r="98">
          <cell r="B98" t="str">
            <v>ABP</v>
          </cell>
          <cell r="C98" t="str">
            <v>Blunt *</v>
          </cell>
          <cell r="D98" t="str">
            <v>Stuart</v>
          </cell>
          <cell r="E98">
            <v>1</v>
          </cell>
          <cell r="F98">
            <v>15000</v>
          </cell>
          <cell r="H98">
            <v>0.05</v>
          </cell>
          <cell r="I98" t="str">
            <v>Yes</v>
          </cell>
          <cell r="L98">
            <v>36.25</v>
          </cell>
        </row>
        <row r="99">
          <cell r="B99" t="str">
            <v>ABP</v>
          </cell>
          <cell r="C99" t="str">
            <v>Bonass</v>
          </cell>
          <cell r="D99" t="str">
            <v>Helen</v>
          </cell>
          <cell r="E99">
            <v>1</v>
          </cell>
          <cell r="F99">
            <v>16000</v>
          </cell>
          <cell r="H99">
            <v>0.05</v>
          </cell>
          <cell r="I99" t="str">
            <v>Yes</v>
          </cell>
          <cell r="L99">
            <v>36.25</v>
          </cell>
        </row>
        <row r="100">
          <cell r="B100" t="str">
            <v>ABP</v>
          </cell>
          <cell r="C100" t="str">
            <v>Bowdler</v>
          </cell>
          <cell r="D100" t="str">
            <v>Stuart</v>
          </cell>
          <cell r="E100">
            <v>1</v>
          </cell>
          <cell r="F100">
            <v>13500</v>
          </cell>
          <cell r="L100">
            <v>36.25</v>
          </cell>
        </row>
        <row r="101">
          <cell r="B101" t="str">
            <v>ABP</v>
          </cell>
          <cell r="C101" t="str">
            <v>Bull</v>
          </cell>
          <cell r="D101" t="str">
            <v>David</v>
          </cell>
          <cell r="E101">
            <v>1</v>
          </cell>
          <cell r="F101">
            <v>16000</v>
          </cell>
          <cell r="L101">
            <v>36.25</v>
          </cell>
        </row>
        <row r="102">
          <cell r="B102" t="str">
            <v>ABP</v>
          </cell>
          <cell r="C102" t="str">
            <v>Chappell</v>
          </cell>
          <cell r="D102" t="str">
            <v>John</v>
          </cell>
          <cell r="E102">
            <v>1</v>
          </cell>
          <cell r="F102">
            <v>13300</v>
          </cell>
          <cell r="H102">
            <v>0.05</v>
          </cell>
          <cell r="I102" t="str">
            <v>Yes</v>
          </cell>
          <cell r="L102">
            <v>36.25</v>
          </cell>
        </row>
        <row r="103">
          <cell r="B103" t="str">
            <v>ABP</v>
          </cell>
          <cell r="C103" t="str">
            <v>Christensen</v>
          </cell>
          <cell r="D103" t="str">
            <v>Marie Louise</v>
          </cell>
          <cell r="E103">
            <v>1</v>
          </cell>
          <cell r="F103">
            <v>14600</v>
          </cell>
          <cell r="L103">
            <v>36.25</v>
          </cell>
        </row>
        <row r="104">
          <cell r="B104" t="str">
            <v>ABP</v>
          </cell>
          <cell r="C104" t="str">
            <v>Clifton</v>
          </cell>
          <cell r="D104" t="str">
            <v>Demetri</v>
          </cell>
          <cell r="E104">
            <v>1</v>
          </cell>
          <cell r="F104">
            <v>18820</v>
          </cell>
          <cell r="H104">
            <v>0.05</v>
          </cell>
          <cell r="I104" t="str">
            <v>Yes</v>
          </cell>
          <cell r="L104">
            <v>36.25</v>
          </cell>
        </row>
        <row r="105">
          <cell r="B105" t="str">
            <v>ABP</v>
          </cell>
          <cell r="C105" t="str">
            <v>Cooke</v>
          </cell>
          <cell r="D105" t="str">
            <v>Montse</v>
          </cell>
          <cell r="E105">
            <v>1</v>
          </cell>
          <cell r="F105">
            <v>13300</v>
          </cell>
          <cell r="L105">
            <v>36.25</v>
          </cell>
        </row>
        <row r="106">
          <cell r="B106" t="str">
            <v>ABP</v>
          </cell>
          <cell r="C106" t="str">
            <v>Dempsey</v>
          </cell>
          <cell r="D106" t="str">
            <v>Emma</v>
          </cell>
          <cell r="E106">
            <v>1</v>
          </cell>
          <cell r="F106">
            <v>10000</v>
          </cell>
          <cell r="L106">
            <v>36.25</v>
          </cell>
        </row>
        <row r="107">
          <cell r="B107" t="str">
            <v>ABP</v>
          </cell>
          <cell r="C107" t="str">
            <v>Diaz</v>
          </cell>
          <cell r="D107" t="str">
            <v>Maria</v>
          </cell>
          <cell r="E107">
            <v>1</v>
          </cell>
          <cell r="F107">
            <v>14000</v>
          </cell>
          <cell r="H107">
            <v>0.05</v>
          </cell>
          <cell r="I107" t="str">
            <v>Yes</v>
          </cell>
          <cell r="L107">
            <v>36.25</v>
          </cell>
        </row>
        <row r="108">
          <cell r="B108" t="str">
            <v>ABP</v>
          </cell>
          <cell r="C108" t="str">
            <v>Dorey</v>
          </cell>
          <cell r="D108" t="str">
            <v>Gillian</v>
          </cell>
          <cell r="E108">
            <v>1</v>
          </cell>
          <cell r="F108">
            <v>27959</v>
          </cell>
          <cell r="H108">
            <v>0.05</v>
          </cell>
          <cell r="I108" t="str">
            <v>Yes</v>
          </cell>
          <cell r="L108">
            <v>36.25</v>
          </cell>
        </row>
        <row r="109">
          <cell r="B109" t="str">
            <v>ABP</v>
          </cell>
          <cell r="C109" t="str">
            <v>Drinkwater</v>
          </cell>
          <cell r="D109" t="str">
            <v>Samantha</v>
          </cell>
          <cell r="E109">
            <v>1</v>
          </cell>
          <cell r="F109">
            <v>14000</v>
          </cell>
          <cell r="H109">
            <v>0.05</v>
          </cell>
          <cell r="I109" t="str">
            <v>Yes</v>
          </cell>
          <cell r="L109">
            <v>36.25</v>
          </cell>
        </row>
        <row r="110">
          <cell r="B110" t="str">
            <v>ABP</v>
          </cell>
          <cell r="C110" t="str">
            <v>Ellis</v>
          </cell>
          <cell r="D110" t="str">
            <v>Valerie</v>
          </cell>
          <cell r="E110">
            <v>1</v>
          </cell>
          <cell r="F110">
            <v>21580</v>
          </cell>
          <cell r="H110">
            <v>0.05</v>
          </cell>
          <cell r="I110" t="str">
            <v>Yes</v>
          </cell>
          <cell r="L110">
            <v>36.25</v>
          </cell>
        </row>
        <row r="111">
          <cell r="B111" t="str">
            <v>ABP</v>
          </cell>
          <cell r="C111" t="str">
            <v>Gaule</v>
          </cell>
          <cell r="D111" t="str">
            <v>Juliette</v>
          </cell>
          <cell r="E111">
            <v>1</v>
          </cell>
          <cell r="F111">
            <v>11000</v>
          </cell>
          <cell r="L111">
            <v>36.25</v>
          </cell>
        </row>
        <row r="112">
          <cell r="B112" t="str">
            <v>ABP</v>
          </cell>
          <cell r="C112" t="str">
            <v>Hughes</v>
          </cell>
          <cell r="D112" t="str">
            <v>Aidan</v>
          </cell>
          <cell r="E112">
            <v>1</v>
          </cell>
          <cell r="F112">
            <v>13900</v>
          </cell>
          <cell r="H112">
            <v>0.05</v>
          </cell>
          <cell r="I112" t="str">
            <v>Yes</v>
          </cell>
          <cell r="L112">
            <v>36.25</v>
          </cell>
        </row>
        <row r="113">
          <cell r="B113" t="str">
            <v>ABP</v>
          </cell>
          <cell r="C113" t="str">
            <v>Hunter</v>
          </cell>
          <cell r="D113" t="str">
            <v>Ena</v>
          </cell>
          <cell r="E113">
            <v>1</v>
          </cell>
          <cell r="F113">
            <v>14000</v>
          </cell>
          <cell r="H113">
            <v>0.05</v>
          </cell>
          <cell r="I113" t="str">
            <v>Yes</v>
          </cell>
          <cell r="L113">
            <v>36.25</v>
          </cell>
        </row>
        <row r="114">
          <cell r="B114" t="str">
            <v>ABP</v>
          </cell>
          <cell r="C114" t="str">
            <v>Jackson</v>
          </cell>
          <cell r="D114" t="str">
            <v>Darren</v>
          </cell>
          <cell r="E114">
            <v>1</v>
          </cell>
          <cell r="F114">
            <v>10000</v>
          </cell>
          <cell r="L114">
            <v>36.25</v>
          </cell>
        </row>
        <row r="115">
          <cell r="B115" t="str">
            <v>ABP</v>
          </cell>
          <cell r="C115" t="str">
            <v>Karpal</v>
          </cell>
          <cell r="D115" t="str">
            <v>Corinne</v>
          </cell>
          <cell r="E115">
            <v>1</v>
          </cell>
          <cell r="F115">
            <v>14400</v>
          </cell>
          <cell r="H115">
            <v>0.05</v>
          </cell>
          <cell r="I115" t="str">
            <v>Yes</v>
          </cell>
          <cell r="L115">
            <v>36.25</v>
          </cell>
        </row>
        <row r="116">
          <cell r="B116" t="str">
            <v>ABP</v>
          </cell>
          <cell r="C116" t="str">
            <v>Klimek</v>
          </cell>
          <cell r="D116" t="str">
            <v>Andrew</v>
          </cell>
          <cell r="E116">
            <v>1</v>
          </cell>
          <cell r="F116">
            <v>14000</v>
          </cell>
          <cell r="L116">
            <v>36.25</v>
          </cell>
        </row>
        <row r="117">
          <cell r="B117" t="str">
            <v>ABP</v>
          </cell>
          <cell r="C117" t="str">
            <v>Lane</v>
          </cell>
          <cell r="D117" t="str">
            <v>Joanna</v>
          </cell>
          <cell r="E117">
            <v>1</v>
          </cell>
          <cell r="F117">
            <v>16000</v>
          </cell>
          <cell r="L117">
            <v>36.25</v>
          </cell>
        </row>
        <row r="118">
          <cell r="B118" t="str">
            <v>ABP</v>
          </cell>
          <cell r="C118" t="str">
            <v>Matthews</v>
          </cell>
          <cell r="D118" t="str">
            <v>Laura</v>
          </cell>
          <cell r="E118">
            <v>1</v>
          </cell>
          <cell r="F118">
            <v>13000</v>
          </cell>
          <cell r="L118">
            <v>36.25</v>
          </cell>
        </row>
        <row r="119">
          <cell r="B119" t="str">
            <v>ABP</v>
          </cell>
          <cell r="C119" t="str">
            <v>Mayo</v>
          </cell>
          <cell r="D119" t="str">
            <v>Maria</v>
          </cell>
          <cell r="E119">
            <v>1</v>
          </cell>
          <cell r="F119">
            <v>13000</v>
          </cell>
          <cell r="L119">
            <v>36.25</v>
          </cell>
        </row>
        <row r="120">
          <cell r="B120" t="str">
            <v>ABP</v>
          </cell>
          <cell r="C120" t="str">
            <v>Muggridge</v>
          </cell>
          <cell r="D120" t="str">
            <v>Daniel</v>
          </cell>
          <cell r="E120">
            <v>1</v>
          </cell>
          <cell r="F120">
            <v>14000</v>
          </cell>
          <cell r="L120">
            <v>36.25</v>
          </cell>
        </row>
        <row r="121">
          <cell r="B121" t="str">
            <v>ABP</v>
          </cell>
          <cell r="C121" t="str">
            <v>Pietens</v>
          </cell>
          <cell r="D121" t="str">
            <v>Connie</v>
          </cell>
          <cell r="E121">
            <v>1</v>
          </cell>
          <cell r="F121">
            <v>13800</v>
          </cell>
          <cell r="L121">
            <v>36.25</v>
          </cell>
        </row>
        <row r="122">
          <cell r="B122" t="str">
            <v>ABP</v>
          </cell>
          <cell r="C122" t="str">
            <v>Robertson</v>
          </cell>
          <cell r="D122" t="str">
            <v>Natalie</v>
          </cell>
          <cell r="E122">
            <v>1</v>
          </cell>
          <cell r="F122">
            <v>13000</v>
          </cell>
          <cell r="L122">
            <v>36.25</v>
          </cell>
        </row>
        <row r="123">
          <cell r="B123" t="str">
            <v>ABP</v>
          </cell>
          <cell r="C123" t="str">
            <v>Solomon</v>
          </cell>
          <cell r="D123" t="str">
            <v>Sharon</v>
          </cell>
          <cell r="E123">
            <v>1</v>
          </cell>
          <cell r="F123">
            <v>13500</v>
          </cell>
          <cell r="L123">
            <v>36.25</v>
          </cell>
        </row>
        <row r="124">
          <cell r="B124" t="str">
            <v>ABP</v>
          </cell>
          <cell r="C124" t="str">
            <v>Staples</v>
          </cell>
          <cell r="D124" t="str">
            <v>Rachel</v>
          </cell>
          <cell r="E124">
            <v>1</v>
          </cell>
          <cell r="F124">
            <v>19030</v>
          </cell>
          <cell r="H124">
            <v>0.05</v>
          </cell>
          <cell r="I124" t="str">
            <v>Yes</v>
          </cell>
          <cell r="L124">
            <v>36.25</v>
          </cell>
        </row>
        <row r="125">
          <cell r="B125" t="str">
            <v>ABP</v>
          </cell>
          <cell r="C125" t="str">
            <v>Staples</v>
          </cell>
          <cell r="D125" t="str">
            <v>John</v>
          </cell>
          <cell r="E125">
            <v>1</v>
          </cell>
          <cell r="F125">
            <v>16300</v>
          </cell>
          <cell r="H125">
            <v>0.05</v>
          </cell>
          <cell r="I125" t="str">
            <v>Yes</v>
          </cell>
          <cell r="L125">
            <v>36.25</v>
          </cell>
        </row>
        <row r="126">
          <cell r="B126" t="str">
            <v>ABP</v>
          </cell>
          <cell r="C126" t="str">
            <v>Wegener</v>
          </cell>
          <cell r="D126" t="str">
            <v>Sigrid</v>
          </cell>
          <cell r="E126">
            <v>1</v>
          </cell>
          <cell r="F126">
            <v>13350</v>
          </cell>
          <cell r="L126">
            <v>36.25</v>
          </cell>
        </row>
        <row r="127">
          <cell r="B127" t="str">
            <v>ABP</v>
          </cell>
          <cell r="C127" t="str">
            <v>Williams</v>
          </cell>
          <cell r="D127" t="str">
            <v>Sian</v>
          </cell>
          <cell r="E127">
            <v>1</v>
          </cell>
          <cell r="F127">
            <v>13800</v>
          </cell>
          <cell r="L127">
            <v>36.25</v>
          </cell>
        </row>
        <row r="128">
          <cell r="B128" t="str">
            <v>AGP</v>
          </cell>
          <cell r="C128" t="str">
            <v>Burns</v>
          </cell>
          <cell r="D128" t="str">
            <v>Joanna</v>
          </cell>
          <cell r="E128">
            <v>1</v>
          </cell>
          <cell r="F128">
            <v>13866</v>
          </cell>
          <cell r="L128">
            <v>36.25</v>
          </cell>
        </row>
        <row r="129">
          <cell r="B129" t="str">
            <v>AGP</v>
          </cell>
          <cell r="C129" t="str">
            <v>Callow</v>
          </cell>
          <cell r="D129" t="str">
            <v>Maureen</v>
          </cell>
          <cell r="E129">
            <v>1</v>
          </cell>
          <cell r="F129">
            <v>17332</v>
          </cell>
          <cell r="H129">
            <v>0.05</v>
          </cell>
          <cell r="I129" t="str">
            <v>Yes</v>
          </cell>
          <cell r="L129">
            <v>36.25</v>
          </cell>
        </row>
        <row r="130">
          <cell r="B130" t="str">
            <v>AGP</v>
          </cell>
          <cell r="C130" t="str">
            <v>Church</v>
          </cell>
          <cell r="D130" t="str">
            <v>Jason</v>
          </cell>
          <cell r="E130">
            <v>1</v>
          </cell>
          <cell r="F130">
            <v>16000</v>
          </cell>
          <cell r="H130">
            <v>0.05</v>
          </cell>
          <cell r="I130" t="str">
            <v>Yes</v>
          </cell>
          <cell r="L130">
            <v>36.25</v>
          </cell>
        </row>
        <row r="131">
          <cell r="B131" t="str">
            <v>AGP</v>
          </cell>
          <cell r="C131" t="str">
            <v>Khan</v>
          </cell>
          <cell r="D131" t="str">
            <v>Imran</v>
          </cell>
          <cell r="E131">
            <v>1</v>
          </cell>
          <cell r="F131">
            <v>26780</v>
          </cell>
          <cell r="L131">
            <v>36.25</v>
          </cell>
        </row>
        <row r="132">
          <cell r="B132" t="str">
            <v>AGP</v>
          </cell>
          <cell r="C132" t="str">
            <v>Pitrora</v>
          </cell>
          <cell r="D132" t="str">
            <v>Sangeeta</v>
          </cell>
          <cell r="E132">
            <v>1</v>
          </cell>
          <cell r="F132">
            <v>15398</v>
          </cell>
          <cell r="H132">
            <v>0.05</v>
          </cell>
          <cell r="I132" t="str">
            <v>Yes</v>
          </cell>
          <cell r="L132">
            <v>36.25</v>
          </cell>
        </row>
        <row r="133">
          <cell r="B133" t="str">
            <v>AGP</v>
          </cell>
          <cell r="C133" t="str">
            <v>Walker</v>
          </cell>
          <cell r="D133" t="str">
            <v>Jacqueline</v>
          </cell>
          <cell r="E133">
            <v>0.51999998092651367</v>
          </cell>
          <cell r="F133">
            <v>12002</v>
          </cell>
          <cell r="H133">
            <v>0.05</v>
          </cell>
          <cell r="I133" t="str">
            <v>Yes</v>
          </cell>
          <cell r="L133">
            <v>18.75</v>
          </cell>
        </row>
        <row r="134">
          <cell r="B134" t="str">
            <v>AIP</v>
          </cell>
          <cell r="C134" t="str">
            <v>Couki</v>
          </cell>
          <cell r="D134" t="str">
            <v>Said</v>
          </cell>
          <cell r="E134">
            <v>1</v>
          </cell>
          <cell r="F134">
            <v>13638</v>
          </cell>
          <cell r="L134">
            <v>36.25</v>
          </cell>
        </row>
        <row r="135">
          <cell r="B135" t="str">
            <v>AIP</v>
          </cell>
          <cell r="C135" t="str">
            <v>Dunmore</v>
          </cell>
          <cell r="D135" t="str">
            <v>Paul</v>
          </cell>
          <cell r="E135">
            <v>1</v>
          </cell>
          <cell r="F135">
            <v>15067</v>
          </cell>
          <cell r="H135">
            <v>0.05</v>
          </cell>
          <cell r="I135" t="str">
            <v>Yes</v>
          </cell>
          <cell r="L135">
            <v>36.25</v>
          </cell>
        </row>
        <row r="136">
          <cell r="B136" t="str">
            <v>AIP</v>
          </cell>
          <cell r="C136" t="str">
            <v>Fuell</v>
          </cell>
          <cell r="D136" t="str">
            <v>Cathryn</v>
          </cell>
          <cell r="E136">
            <v>1</v>
          </cell>
          <cell r="F136">
            <v>19499</v>
          </cell>
          <cell r="H136">
            <v>0.05</v>
          </cell>
          <cell r="I136" t="str">
            <v>Yes</v>
          </cell>
          <cell r="L136">
            <v>36.25</v>
          </cell>
        </row>
        <row r="137">
          <cell r="B137" t="str">
            <v>AIP</v>
          </cell>
          <cell r="C137" t="str">
            <v>Jordan</v>
          </cell>
          <cell r="D137" t="str">
            <v>Caroline</v>
          </cell>
          <cell r="E137">
            <v>0.55000001192092896</v>
          </cell>
          <cell r="F137">
            <v>8097</v>
          </cell>
          <cell r="L137">
            <v>20</v>
          </cell>
        </row>
        <row r="138">
          <cell r="B138" t="str">
            <v>AIP</v>
          </cell>
          <cell r="C138" t="str">
            <v>Luckhurst</v>
          </cell>
          <cell r="D138" t="str">
            <v>John</v>
          </cell>
          <cell r="E138">
            <v>0.80000001192092896</v>
          </cell>
          <cell r="F138">
            <v>8792</v>
          </cell>
          <cell r="H138">
            <v>0.05</v>
          </cell>
          <cell r="I138" t="str">
            <v>Yes</v>
          </cell>
          <cell r="L138">
            <v>29</v>
          </cell>
        </row>
        <row r="139">
          <cell r="B139" t="str">
            <v>AIP</v>
          </cell>
          <cell r="C139" t="str">
            <v>Sears</v>
          </cell>
          <cell r="D139" t="str">
            <v>Darryl</v>
          </cell>
          <cell r="E139">
            <v>1</v>
          </cell>
          <cell r="F139">
            <v>21984</v>
          </cell>
          <cell r="L139">
            <v>36.25</v>
          </cell>
        </row>
        <row r="140">
          <cell r="B140" t="str">
            <v>AIP</v>
          </cell>
          <cell r="C140" t="str">
            <v>Seeraj</v>
          </cell>
          <cell r="D140" t="str">
            <v>Paul</v>
          </cell>
          <cell r="E140">
            <v>1</v>
          </cell>
          <cell r="F140">
            <v>13390</v>
          </cell>
          <cell r="H140">
            <v>0.05</v>
          </cell>
          <cell r="I140" t="str">
            <v>Yes</v>
          </cell>
          <cell r="L140">
            <v>36.25</v>
          </cell>
        </row>
        <row r="141">
          <cell r="B141" t="str">
            <v>AIP</v>
          </cell>
          <cell r="C141" t="str">
            <v>Walkett</v>
          </cell>
          <cell r="D141" t="str">
            <v>Anne</v>
          </cell>
          <cell r="E141">
            <v>0.33000001311302185</v>
          </cell>
          <cell r="F141">
            <v>4051</v>
          </cell>
          <cell r="L141">
            <v>12</v>
          </cell>
        </row>
        <row r="142">
          <cell r="B142" t="str">
            <v>AJP</v>
          </cell>
          <cell r="C142" t="str">
            <v>Dall</v>
          </cell>
          <cell r="D142" t="str">
            <v>Stuart</v>
          </cell>
          <cell r="E142">
            <v>0.5</v>
          </cell>
          <cell r="F142">
            <v>6084</v>
          </cell>
          <cell r="L142">
            <v>18</v>
          </cell>
        </row>
        <row r="143">
          <cell r="B143" t="str">
            <v>AJP</v>
          </cell>
          <cell r="C143" t="str">
            <v>Risely</v>
          </cell>
          <cell r="D143" t="str">
            <v>David</v>
          </cell>
          <cell r="E143">
            <v>0.68999999761581421</v>
          </cell>
          <cell r="F143">
            <v>10900</v>
          </cell>
          <cell r="L143">
            <v>25</v>
          </cell>
        </row>
        <row r="144">
          <cell r="B144" t="str">
            <v>AJP</v>
          </cell>
          <cell r="C144" t="str">
            <v>Stewart</v>
          </cell>
          <cell r="D144" t="str">
            <v>Marion</v>
          </cell>
          <cell r="E144">
            <v>1</v>
          </cell>
          <cell r="F144">
            <v>14500</v>
          </cell>
          <cell r="H144">
            <v>0.05</v>
          </cell>
          <cell r="I144" t="str">
            <v>Yes</v>
          </cell>
          <cell r="L144">
            <v>36.25</v>
          </cell>
        </row>
        <row r="145">
          <cell r="B145" t="str">
            <v>ALP</v>
          </cell>
          <cell r="C145" t="str">
            <v>Arkwright</v>
          </cell>
          <cell r="D145" t="str">
            <v>Daniel</v>
          </cell>
          <cell r="E145">
            <v>1</v>
          </cell>
          <cell r="F145">
            <v>17263</v>
          </cell>
          <cell r="L145">
            <v>36.25</v>
          </cell>
        </row>
        <row r="146">
          <cell r="B146" t="str">
            <v>ALP</v>
          </cell>
          <cell r="C146" t="str">
            <v>Bedrossian</v>
          </cell>
          <cell r="D146" t="str">
            <v>Vanessa</v>
          </cell>
          <cell r="E146">
            <v>0.55000001192092896</v>
          </cell>
          <cell r="F146">
            <v>7324</v>
          </cell>
          <cell r="L146">
            <v>20</v>
          </cell>
        </row>
        <row r="147">
          <cell r="B147" t="str">
            <v>ALP</v>
          </cell>
          <cell r="C147" t="str">
            <v>Boris</v>
          </cell>
          <cell r="D147" t="str">
            <v>Elisabeth</v>
          </cell>
          <cell r="E147">
            <v>1</v>
          </cell>
          <cell r="F147">
            <v>17293</v>
          </cell>
          <cell r="H147">
            <v>0.05</v>
          </cell>
          <cell r="I147" t="str">
            <v>Yes</v>
          </cell>
          <cell r="L147">
            <v>36.25</v>
          </cell>
        </row>
        <row r="148">
          <cell r="B148" t="str">
            <v>ALP</v>
          </cell>
          <cell r="C148" t="str">
            <v>Buchanan</v>
          </cell>
          <cell r="D148" t="str">
            <v>Cally</v>
          </cell>
          <cell r="E148">
            <v>1</v>
          </cell>
          <cell r="F148">
            <v>13205</v>
          </cell>
          <cell r="L148">
            <v>36.25</v>
          </cell>
        </row>
        <row r="149">
          <cell r="B149" t="str">
            <v>ALP</v>
          </cell>
          <cell r="C149" t="str">
            <v>Butt</v>
          </cell>
          <cell r="D149" t="str">
            <v>Steven</v>
          </cell>
          <cell r="E149">
            <v>1</v>
          </cell>
          <cell r="F149">
            <v>12250</v>
          </cell>
          <cell r="L149">
            <v>36.25</v>
          </cell>
        </row>
        <row r="150">
          <cell r="B150" t="str">
            <v>ALP</v>
          </cell>
          <cell r="C150" t="str">
            <v>Chamberlen</v>
          </cell>
          <cell r="D150" t="str">
            <v>Helen</v>
          </cell>
          <cell r="E150">
            <v>1</v>
          </cell>
          <cell r="F150">
            <v>17375</v>
          </cell>
          <cell r="H150">
            <v>0.05</v>
          </cell>
          <cell r="I150" t="str">
            <v>Yes</v>
          </cell>
          <cell r="L150">
            <v>36.25</v>
          </cell>
        </row>
        <row r="151">
          <cell r="B151" t="str">
            <v>ALP</v>
          </cell>
          <cell r="C151" t="str">
            <v>Clarke</v>
          </cell>
          <cell r="D151" t="str">
            <v>Lucie</v>
          </cell>
          <cell r="E151">
            <v>1</v>
          </cell>
          <cell r="F151">
            <v>12750</v>
          </cell>
          <cell r="H151">
            <v>0.05</v>
          </cell>
          <cell r="I151" t="str">
            <v>Yes</v>
          </cell>
          <cell r="L151">
            <v>36.25</v>
          </cell>
        </row>
        <row r="152">
          <cell r="B152" t="str">
            <v>ALP</v>
          </cell>
          <cell r="C152" t="str">
            <v>Clements</v>
          </cell>
          <cell r="D152" t="str">
            <v>Mary</v>
          </cell>
          <cell r="E152">
            <v>0.55000001192092896</v>
          </cell>
          <cell r="F152">
            <v>7375</v>
          </cell>
          <cell r="H152">
            <v>0.05</v>
          </cell>
          <cell r="I152" t="str">
            <v>Yes</v>
          </cell>
          <cell r="L152">
            <v>20</v>
          </cell>
        </row>
        <row r="153">
          <cell r="B153" t="str">
            <v>ALP</v>
          </cell>
          <cell r="C153" t="str">
            <v>Coles</v>
          </cell>
          <cell r="D153" t="str">
            <v>Mark</v>
          </cell>
          <cell r="E153">
            <v>1</v>
          </cell>
          <cell r="F153">
            <v>29001</v>
          </cell>
          <cell r="H153">
            <v>0.05</v>
          </cell>
          <cell r="I153" t="str">
            <v>Yes</v>
          </cell>
          <cell r="J153" t="str">
            <v>Yes</v>
          </cell>
          <cell r="L153">
            <v>36.25</v>
          </cell>
        </row>
        <row r="154">
          <cell r="B154" t="str">
            <v>ALP</v>
          </cell>
          <cell r="C154" t="str">
            <v>Copper</v>
          </cell>
          <cell r="D154" t="str">
            <v>Gayle</v>
          </cell>
          <cell r="E154">
            <v>0.30000001192092896</v>
          </cell>
          <cell r="F154">
            <v>3911</v>
          </cell>
          <cell r="L154">
            <v>11</v>
          </cell>
        </row>
        <row r="155">
          <cell r="B155" t="str">
            <v>ALP</v>
          </cell>
          <cell r="C155" t="str">
            <v>Crompton</v>
          </cell>
          <cell r="D155" t="str">
            <v>Samuel</v>
          </cell>
          <cell r="E155">
            <v>1</v>
          </cell>
          <cell r="F155">
            <v>14238</v>
          </cell>
          <cell r="L155">
            <v>36.25</v>
          </cell>
        </row>
        <row r="156">
          <cell r="B156" t="str">
            <v>ALP</v>
          </cell>
          <cell r="C156" t="str">
            <v>Cullen</v>
          </cell>
          <cell r="D156" t="str">
            <v>John</v>
          </cell>
          <cell r="E156">
            <v>1</v>
          </cell>
          <cell r="F156">
            <v>14580</v>
          </cell>
          <cell r="L156">
            <v>36.25</v>
          </cell>
        </row>
        <row r="157">
          <cell r="B157" t="str">
            <v>ALP</v>
          </cell>
          <cell r="C157" t="str">
            <v>D'Souza</v>
          </cell>
          <cell r="D157" t="str">
            <v>Paulina</v>
          </cell>
          <cell r="E157">
            <v>1</v>
          </cell>
          <cell r="F157">
            <v>13850</v>
          </cell>
          <cell r="L157">
            <v>36.25</v>
          </cell>
        </row>
        <row r="158">
          <cell r="B158" t="str">
            <v>ALP</v>
          </cell>
          <cell r="C158" t="str">
            <v>Edwards</v>
          </cell>
          <cell r="D158" t="str">
            <v>Patricia</v>
          </cell>
          <cell r="E158">
            <v>1</v>
          </cell>
          <cell r="F158">
            <v>14487</v>
          </cell>
          <cell r="H158">
            <v>0.05</v>
          </cell>
          <cell r="I158" t="str">
            <v>Yes</v>
          </cell>
          <cell r="L158">
            <v>36.25</v>
          </cell>
        </row>
        <row r="159">
          <cell r="B159" t="str">
            <v>ALP</v>
          </cell>
          <cell r="C159" t="str">
            <v>Evans</v>
          </cell>
          <cell r="D159" t="str">
            <v>Phillip</v>
          </cell>
          <cell r="E159">
            <v>1</v>
          </cell>
          <cell r="F159">
            <v>14528</v>
          </cell>
          <cell r="H159">
            <v>0.05</v>
          </cell>
          <cell r="I159" t="str">
            <v>Yes</v>
          </cell>
          <cell r="L159">
            <v>36.25</v>
          </cell>
        </row>
        <row r="160">
          <cell r="B160" t="str">
            <v>ALP</v>
          </cell>
          <cell r="C160" t="str">
            <v>Evans</v>
          </cell>
          <cell r="D160" t="str">
            <v>Alan</v>
          </cell>
          <cell r="E160">
            <v>1</v>
          </cell>
          <cell r="F160">
            <v>12250</v>
          </cell>
          <cell r="L160">
            <v>36.25</v>
          </cell>
        </row>
        <row r="161">
          <cell r="B161" t="str">
            <v>ALP</v>
          </cell>
          <cell r="C161" t="str">
            <v>Fitzsimmons</v>
          </cell>
          <cell r="D161" t="str">
            <v>Kelly</v>
          </cell>
          <cell r="E161">
            <v>1</v>
          </cell>
          <cell r="F161">
            <v>13277</v>
          </cell>
          <cell r="L161">
            <v>36.25</v>
          </cell>
        </row>
        <row r="162">
          <cell r="B162" t="str">
            <v>ALP</v>
          </cell>
          <cell r="C162" t="str">
            <v>Flatt</v>
          </cell>
          <cell r="D162" t="str">
            <v>Lorna</v>
          </cell>
          <cell r="E162">
            <v>1</v>
          </cell>
          <cell r="F162">
            <v>13741</v>
          </cell>
          <cell r="L162">
            <v>36.25</v>
          </cell>
        </row>
        <row r="163">
          <cell r="B163" t="str">
            <v>ALP</v>
          </cell>
          <cell r="C163" t="str">
            <v>Forrester</v>
          </cell>
          <cell r="D163" t="str">
            <v>Edwin</v>
          </cell>
          <cell r="E163">
            <v>1</v>
          </cell>
          <cell r="F163">
            <v>13143</v>
          </cell>
          <cell r="H163">
            <v>0.05</v>
          </cell>
          <cell r="I163" t="str">
            <v>Yes</v>
          </cell>
          <cell r="L163">
            <v>36.25</v>
          </cell>
        </row>
        <row r="164">
          <cell r="B164" t="str">
            <v>ALP</v>
          </cell>
          <cell r="C164" t="str">
            <v>Gardner</v>
          </cell>
          <cell r="D164" t="str">
            <v>Tracie</v>
          </cell>
          <cell r="E164">
            <v>1</v>
          </cell>
          <cell r="F164">
            <v>14083</v>
          </cell>
          <cell r="L164">
            <v>36.25</v>
          </cell>
        </row>
        <row r="165">
          <cell r="B165" t="str">
            <v>ALP</v>
          </cell>
          <cell r="C165" t="str">
            <v>Gill</v>
          </cell>
          <cell r="D165" t="str">
            <v>John</v>
          </cell>
          <cell r="E165">
            <v>1</v>
          </cell>
          <cell r="F165">
            <v>13329</v>
          </cell>
          <cell r="H165">
            <v>0.05</v>
          </cell>
          <cell r="I165" t="str">
            <v>Yes</v>
          </cell>
          <cell r="L165">
            <v>36.25</v>
          </cell>
        </row>
        <row r="166">
          <cell r="B166" t="str">
            <v>ALP</v>
          </cell>
          <cell r="C166" t="str">
            <v>Girardot</v>
          </cell>
          <cell r="D166" t="str">
            <v>Dominic</v>
          </cell>
          <cell r="E166">
            <v>1</v>
          </cell>
          <cell r="F166">
            <v>14238</v>
          </cell>
          <cell r="L166">
            <v>36.25</v>
          </cell>
        </row>
        <row r="167">
          <cell r="B167" t="str">
            <v>ALP</v>
          </cell>
          <cell r="C167" t="str">
            <v>Greene</v>
          </cell>
          <cell r="D167" t="str">
            <v>Beresford</v>
          </cell>
          <cell r="E167">
            <v>0.43999999761581421</v>
          </cell>
          <cell r="F167">
            <v>6151</v>
          </cell>
          <cell r="L167">
            <v>16</v>
          </cell>
        </row>
        <row r="168">
          <cell r="B168" t="str">
            <v>ALP</v>
          </cell>
          <cell r="C168" t="str">
            <v>Hall</v>
          </cell>
          <cell r="D168" t="str">
            <v>Patricia</v>
          </cell>
          <cell r="E168">
            <v>0.89999997615814209</v>
          </cell>
          <cell r="F168">
            <v>12323</v>
          </cell>
          <cell r="L168">
            <v>32.5</v>
          </cell>
        </row>
        <row r="169">
          <cell r="B169" t="str">
            <v>ALP</v>
          </cell>
          <cell r="C169" t="str">
            <v>Harris</v>
          </cell>
          <cell r="D169" t="str">
            <v>Spencer</v>
          </cell>
          <cell r="E169">
            <v>1</v>
          </cell>
          <cell r="F169">
            <v>12750</v>
          </cell>
          <cell r="L169">
            <v>36.25</v>
          </cell>
        </row>
        <row r="170">
          <cell r="B170" t="str">
            <v>ALP</v>
          </cell>
          <cell r="C170" t="str">
            <v>Hartnett</v>
          </cell>
          <cell r="D170" t="str">
            <v>David</v>
          </cell>
          <cell r="E170">
            <v>1</v>
          </cell>
          <cell r="F170">
            <v>12750</v>
          </cell>
          <cell r="L170">
            <v>36.25</v>
          </cell>
        </row>
        <row r="171">
          <cell r="B171" t="str">
            <v>ALP</v>
          </cell>
          <cell r="C171" t="str">
            <v>Hucks</v>
          </cell>
          <cell r="D171" t="str">
            <v>Kelly</v>
          </cell>
          <cell r="E171">
            <v>1</v>
          </cell>
          <cell r="F171">
            <v>12750</v>
          </cell>
          <cell r="L171">
            <v>36.25</v>
          </cell>
        </row>
        <row r="172">
          <cell r="B172" t="str">
            <v>ALP</v>
          </cell>
          <cell r="C172" t="str">
            <v>Hunt</v>
          </cell>
          <cell r="D172" t="str">
            <v>Gillian</v>
          </cell>
          <cell r="E172">
            <v>1</v>
          </cell>
          <cell r="F172">
            <v>12750</v>
          </cell>
          <cell r="L172">
            <v>36.25</v>
          </cell>
        </row>
        <row r="173">
          <cell r="B173" t="str">
            <v>ALP</v>
          </cell>
          <cell r="C173" t="str">
            <v>Jackson</v>
          </cell>
          <cell r="D173" t="str">
            <v>Stuart</v>
          </cell>
          <cell r="E173">
            <v>1</v>
          </cell>
          <cell r="F173">
            <v>17293</v>
          </cell>
          <cell r="L173">
            <v>36.25</v>
          </cell>
        </row>
        <row r="174">
          <cell r="B174" t="str">
            <v>ALP</v>
          </cell>
          <cell r="C174" t="str">
            <v>Joy</v>
          </cell>
          <cell r="D174" t="str">
            <v>Cherrie</v>
          </cell>
          <cell r="E174">
            <v>1</v>
          </cell>
          <cell r="F174">
            <v>12750</v>
          </cell>
          <cell r="L174">
            <v>36.25</v>
          </cell>
        </row>
        <row r="175">
          <cell r="B175" t="str">
            <v>ALP</v>
          </cell>
          <cell r="C175" t="str">
            <v>King</v>
          </cell>
          <cell r="D175" t="str">
            <v>Paul</v>
          </cell>
          <cell r="E175">
            <v>1</v>
          </cell>
          <cell r="F175">
            <v>16931</v>
          </cell>
          <cell r="L175">
            <v>36.25</v>
          </cell>
        </row>
        <row r="176">
          <cell r="B176" t="str">
            <v>ALP</v>
          </cell>
          <cell r="C176" t="str">
            <v>McGill</v>
          </cell>
          <cell r="D176" t="str">
            <v>Kevin</v>
          </cell>
          <cell r="E176">
            <v>0.57999998331069946</v>
          </cell>
          <cell r="F176">
            <v>7700</v>
          </cell>
          <cell r="L176">
            <v>21</v>
          </cell>
        </row>
        <row r="177">
          <cell r="B177" t="str">
            <v>ALP</v>
          </cell>
          <cell r="C177" t="str">
            <v>McMahon</v>
          </cell>
          <cell r="D177" t="str">
            <v>Colin</v>
          </cell>
          <cell r="E177">
            <v>1</v>
          </cell>
          <cell r="F177">
            <v>12750</v>
          </cell>
          <cell r="L177">
            <v>36.25</v>
          </cell>
        </row>
        <row r="178">
          <cell r="B178" t="str">
            <v>ALP</v>
          </cell>
          <cell r="C178" t="str">
            <v>Mills</v>
          </cell>
          <cell r="D178" t="str">
            <v>John</v>
          </cell>
          <cell r="E178">
            <v>1</v>
          </cell>
          <cell r="F178">
            <v>17706</v>
          </cell>
          <cell r="L178">
            <v>36.25</v>
          </cell>
        </row>
        <row r="179">
          <cell r="B179" t="str">
            <v>ALP</v>
          </cell>
          <cell r="C179" t="str">
            <v>Minchella</v>
          </cell>
          <cell r="D179" t="str">
            <v>Nicolette</v>
          </cell>
          <cell r="E179">
            <v>1</v>
          </cell>
          <cell r="F179">
            <v>16597</v>
          </cell>
          <cell r="L179">
            <v>36.25</v>
          </cell>
        </row>
        <row r="180">
          <cell r="B180" t="str">
            <v>ALP</v>
          </cell>
          <cell r="C180" t="str">
            <v>Munro</v>
          </cell>
          <cell r="D180" t="str">
            <v>Susan</v>
          </cell>
          <cell r="E180">
            <v>1</v>
          </cell>
          <cell r="F180">
            <v>13928</v>
          </cell>
          <cell r="L180">
            <v>36.25</v>
          </cell>
        </row>
        <row r="181">
          <cell r="B181" t="str">
            <v>ALP</v>
          </cell>
          <cell r="C181" t="str">
            <v>Norton</v>
          </cell>
          <cell r="D181" t="str">
            <v>Stephanie</v>
          </cell>
          <cell r="E181">
            <v>0.40999999642372131</v>
          </cell>
          <cell r="F181">
            <v>5159</v>
          </cell>
          <cell r="L181">
            <v>15</v>
          </cell>
        </row>
        <row r="182">
          <cell r="B182" t="str">
            <v>ALP</v>
          </cell>
          <cell r="C182" t="str">
            <v>Parrett</v>
          </cell>
          <cell r="D182" t="str">
            <v>Maxine</v>
          </cell>
          <cell r="E182">
            <v>0.89999997615814209</v>
          </cell>
          <cell r="F182">
            <v>12375</v>
          </cell>
          <cell r="L182">
            <v>32.5</v>
          </cell>
        </row>
        <row r="183">
          <cell r="B183" t="str">
            <v>ALP</v>
          </cell>
          <cell r="C183" t="str">
            <v>Peck</v>
          </cell>
          <cell r="D183" t="str">
            <v>David</v>
          </cell>
          <cell r="E183">
            <v>1</v>
          </cell>
          <cell r="F183">
            <v>13452</v>
          </cell>
          <cell r="L183">
            <v>36.25</v>
          </cell>
        </row>
        <row r="184">
          <cell r="B184" t="str">
            <v>ALP</v>
          </cell>
          <cell r="C184" t="str">
            <v>Pringle</v>
          </cell>
          <cell r="D184" t="str">
            <v>Andrew</v>
          </cell>
          <cell r="E184">
            <v>1</v>
          </cell>
          <cell r="F184">
            <v>19727</v>
          </cell>
          <cell r="H184">
            <v>0.05</v>
          </cell>
          <cell r="I184" t="str">
            <v>Yes</v>
          </cell>
          <cell r="L184">
            <v>36.25</v>
          </cell>
        </row>
        <row r="185">
          <cell r="B185" t="str">
            <v>ALP</v>
          </cell>
          <cell r="C185" t="str">
            <v>Rahman</v>
          </cell>
          <cell r="D185" t="str">
            <v>Shahida</v>
          </cell>
          <cell r="E185">
            <v>1</v>
          </cell>
          <cell r="F185">
            <v>15985</v>
          </cell>
          <cell r="L185">
            <v>36.25</v>
          </cell>
        </row>
        <row r="186">
          <cell r="B186" t="str">
            <v>ALP</v>
          </cell>
          <cell r="C186" t="str">
            <v>Searles</v>
          </cell>
          <cell r="D186" t="str">
            <v>Matthew</v>
          </cell>
          <cell r="E186">
            <v>1</v>
          </cell>
          <cell r="F186">
            <v>14311</v>
          </cell>
          <cell r="L186">
            <v>36.25</v>
          </cell>
        </row>
        <row r="187">
          <cell r="B187" t="str">
            <v>ALP</v>
          </cell>
          <cell r="C187" t="str">
            <v>Smith</v>
          </cell>
          <cell r="D187" t="str">
            <v>Sandra</v>
          </cell>
          <cell r="E187">
            <v>1</v>
          </cell>
          <cell r="F187">
            <v>12250</v>
          </cell>
          <cell r="H187">
            <v>0.05</v>
          </cell>
          <cell r="I187" t="str">
            <v>Yes</v>
          </cell>
          <cell r="L187">
            <v>36.25</v>
          </cell>
        </row>
        <row r="188">
          <cell r="B188" t="str">
            <v>ALP</v>
          </cell>
          <cell r="C188" t="str">
            <v>Snowden</v>
          </cell>
          <cell r="D188" t="str">
            <v>Neil</v>
          </cell>
          <cell r="E188">
            <v>1</v>
          </cell>
          <cell r="F188">
            <v>12250</v>
          </cell>
          <cell r="L188">
            <v>36.25</v>
          </cell>
        </row>
        <row r="189">
          <cell r="B189" t="str">
            <v>ALP</v>
          </cell>
          <cell r="C189" t="str">
            <v>Sweeney</v>
          </cell>
          <cell r="D189" t="str">
            <v>Stephen</v>
          </cell>
          <cell r="E189">
            <v>1</v>
          </cell>
          <cell r="F189">
            <v>12750</v>
          </cell>
          <cell r="L189">
            <v>36.25</v>
          </cell>
        </row>
        <row r="190">
          <cell r="B190" t="str">
            <v>ALP</v>
          </cell>
          <cell r="C190" t="str">
            <v>Tratt</v>
          </cell>
          <cell r="D190" t="str">
            <v>David</v>
          </cell>
          <cell r="E190">
            <v>1</v>
          </cell>
          <cell r="F190">
            <v>12596</v>
          </cell>
          <cell r="L190">
            <v>36.25</v>
          </cell>
        </row>
        <row r="191">
          <cell r="B191" t="str">
            <v>ALP</v>
          </cell>
          <cell r="C191" t="str">
            <v>Turnell</v>
          </cell>
          <cell r="D191" t="str">
            <v>Margaret</v>
          </cell>
          <cell r="E191">
            <v>1</v>
          </cell>
          <cell r="F191">
            <v>14282</v>
          </cell>
          <cell r="L191">
            <v>36.25</v>
          </cell>
        </row>
        <row r="192">
          <cell r="B192" t="str">
            <v>ALP</v>
          </cell>
          <cell r="C192" t="str">
            <v>Wager</v>
          </cell>
          <cell r="D192" t="str">
            <v>Lynne</v>
          </cell>
          <cell r="E192">
            <v>1</v>
          </cell>
          <cell r="F192">
            <v>13400</v>
          </cell>
          <cell r="L192">
            <v>36.25</v>
          </cell>
        </row>
        <row r="193">
          <cell r="B193" t="str">
            <v>ALP</v>
          </cell>
          <cell r="C193" t="str">
            <v>Wallder</v>
          </cell>
          <cell r="D193" t="str">
            <v>Matthew</v>
          </cell>
          <cell r="E193">
            <v>1</v>
          </cell>
          <cell r="F193">
            <v>12750</v>
          </cell>
          <cell r="L193">
            <v>36.25</v>
          </cell>
        </row>
        <row r="194">
          <cell r="B194" t="str">
            <v>ALP</v>
          </cell>
          <cell r="C194" t="str">
            <v>Werner</v>
          </cell>
          <cell r="D194" t="str">
            <v>Pamela</v>
          </cell>
          <cell r="E194">
            <v>0.55000001192092896</v>
          </cell>
          <cell r="F194">
            <v>7375</v>
          </cell>
          <cell r="H194">
            <v>0.05</v>
          </cell>
          <cell r="I194" t="str">
            <v>Yes</v>
          </cell>
          <cell r="L194">
            <v>20</v>
          </cell>
        </row>
        <row r="195">
          <cell r="B195" t="str">
            <v>ALP</v>
          </cell>
          <cell r="C195" t="str">
            <v>Williams</v>
          </cell>
          <cell r="D195" t="str">
            <v>Thomas</v>
          </cell>
          <cell r="E195">
            <v>1</v>
          </cell>
          <cell r="F195">
            <v>13133</v>
          </cell>
          <cell r="L195">
            <v>36.25</v>
          </cell>
        </row>
        <row r="196">
          <cell r="B196" t="str">
            <v>ALP</v>
          </cell>
          <cell r="C196" t="str">
            <v>Woolford</v>
          </cell>
          <cell r="D196" t="str">
            <v>Stephen</v>
          </cell>
          <cell r="E196">
            <v>1</v>
          </cell>
          <cell r="F196">
            <v>13133</v>
          </cell>
          <cell r="L196">
            <v>36.25</v>
          </cell>
        </row>
        <row r="197">
          <cell r="B197" t="str">
            <v>AMP</v>
          </cell>
          <cell r="C197" t="str">
            <v>Antebi</v>
          </cell>
          <cell r="D197" t="str">
            <v>David</v>
          </cell>
          <cell r="E197">
            <v>1</v>
          </cell>
          <cell r="F197">
            <v>63476</v>
          </cell>
          <cell r="H197">
            <v>7.4999999999999997E-2</v>
          </cell>
          <cell r="I197" t="str">
            <v>Yes</v>
          </cell>
          <cell r="J197" t="str">
            <v>Yes</v>
          </cell>
          <cell r="L197">
            <v>36.25</v>
          </cell>
        </row>
        <row r="198">
          <cell r="B198" t="str">
            <v>AMP</v>
          </cell>
          <cell r="C198" t="str">
            <v>Arellano</v>
          </cell>
          <cell r="D198" t="str">
            <v>Parrist</v>
          </cell>
          <cell r="E198">
            <v>1</v>
          </cell>
          <cell r="F198">
            <v>17000</v>
          </cell>
          <cell r="L198">
            <v>36.25</v>
          </cell>
        </row>
        <row r="199">
          <cell r="B199" t="str">
            <v>AMP</v>
          </cell>
          <cell r="C199" t="str">
            <v>Smith</v>
          </cell>
          <cell r="D199" t="str">
            <v>Hazel</v>
          </cell>
          <cell r="E199">
            <v>1</v>
          </cell>
          <cell r="F199">
            <v>17604</v>
          </cell>
          <cell r="L199">
            <v>36.25</v>
          </cell>
        </row>
        <row r="200">
          <cell r="B200" t="str">
            <v>AMP</v>
          </cell>
          <cell r="C200" t="str">
            <v>Thomas</v>
          </cell>
          <cell r="D200" t="str">
            <v>Karen</v>
          </cell>
          <cell r="E200">
            <v>1</v>
          </cell>
          <cell r="F200">
            <v>23299</v>
          </cell>
          <cell r="H200">
            <v>0.05</v>
          </cell>
          <cell r="I200" t="str">
            <v>Yes</v>
          </cell>
          <cell r="L200">
            <v>36.25</v>
          </cell>
        </row>
        <row r="201">
          <cell r="B201" t="str">
            <v>AMP</v>
          </cell>
          <cell r="C201" t="str">
            <v>Woolf</v>
          </cell>
          <cell r="D201" t="str">
            <v>Lynne</v>
          </cell>
          <cell r="E201">
            <v>1</v>
          </cell>
          <cell r="F201">
            <v>17604</v>
          </cell>
          <cell r="H201">
            <v>0.05</v>
          </cell>
          <cell r="I201" t="str">
            <v>Yes</v>
          </cell>
          <cell r="L201">
            <v>36.25</v>
          </cell>
        </row>
        <row r="202">
          <cell r="B202" t="str">
            <v>ANP</v>
          </cell>
          <cell r="C202" t="str">
            <v>Ajibola</v>
          </cell>
          <cell r="D202" t="str">
            <v>John</v>
          </cell>
          <cell r="E202">
            <v>1</v>
          </cell>
          <cell r="F202">
            <v>14400</v>
          </cell>
          <cell r="L202">
            <v>36.25</v>
          </cell>
        </row>
        <row r="203">
          <cell r="B203" t="str">
            <v>ANP</v>
          </cell>
          <cell r="C203" t="str">
            <v>Benjamin-Stowe</v>
          </cell>
          <cell r="D203" t="str">
            <v>Boma</v>
          </cell>
          <cell r="E203">
            <v>1</v>
          </cell>
          <cell r="F203">
            <v>15000</v>
          </cell>
          <cell r="H203">
            <v>0.05</v>
          </cell>
          <cell r="I203" t="str">
            <v>Yes</v>
          </cell>
          <cell r="L203">
            <v>36.25</v>
          </cell>
        </row>
        <row r="204">
          <cell r="B204" t="str">
            <v>ANP</v>
          </cell>
          <cell r="C204" t="str">
            <v>Garton</v>
          </cell>
          <cell r="D204" t="str">
            <v>Anthony</v>
          </cell>
          <cell r="E204">
            <v>1</v>
          </cell>
          <cell r="F204">
            <v>14350</v>
          </cell>
          <cell r="H204">
            <v>0.05</v>
          </cell>
          <cell r="I204" t="str">
            <v>Yes</v>
          </cell>
          <cell r="L204">
            <v>36.25</v>
          </cell>
        </row>
        <row r="205">
          <cell r="B205" t="str">
            <v>ANP</v>
          </cell>
          <cell r="C205" t="str">
            <v>Lowe</v>
          </cell>
          <cell r="D205" t="str">
            <v>Jamie</v>
          </cell>
          <cell r="E205">
            <v>1</v>
          </cell>
          <cell r="F205">
            <v>18000</v>
          </cell>
          <cell r="H205">
            <v>0.05</v>
          </cell>
          <cell r="I205" t="str">
            <v>Yes</v>
          </cell>
          <cell r="L205">
            <v>36.25</v>
          </cell>
        </row>
        <row r="206">
          <cell r="B206" t="str">
            <v>ANP</v>
          </cell>
          <cell r="C206" t="str">
            <v>Marchetti</v>
          </cell>
          <cell r="D206" t="str">
            <v>Maurizio</v>
          </cell>
          <cell r="E206">
            <v>1</v>
          </cell>
          <cell r="F206">
            <v>16000</v>
          </cell>
          <cell r="L206">
            <v>36.25</v>
          </cell>
        </row>
        <row r="207">
          <cell r="B207" t="str">
            <v>ANP</v>
          </cell>
          <cell r="C207" t="str">
            <v>Nicola</v>
          </cell>
          <cell r="D207" t="str">
            <v>Christakis</v>
          </cell>
          <cell r="E207">
            <v>1</v>
          </cell>
          <cell r="F207">
            <v>15000</v>
          </cell>
          <cell r="H207">
            <v>0.05</v>
          </cell>
          <cell r="I207" t="str">
            <v>Yes</v>
          </cell>
          <cell r="L207">
            <v>36.25</v>
          </cell>
        </row>
        <row r="208">
          <cell r="B208" t="str">
            <v>ANP</v>
          </cell>
          <cell r="C208" t="str">
            <v>Richards</v>
          </cell>
          <cell r="D208" t="str">
            <v>Teresa</v>
          </cell>
          <cell r="E208">
            <v>0.68999999761581421</v>
          </cell>
          <cell r="F208">
            <v>10030</v>
          </cell>
          <cell r="H208">
            <v>0.05</v>
          </cell>
          <cell r="I208" t="str">
            <v>Yes</v>
          </cell>
          <cell r="L208">
            <v>25</v>
          </cell>
        </row>
        <row r="209">
          <cell r="B209" t="str">
            <v>ASP</v>
          </cell>
          <cell r="C209" t="str">
            <v>Dunphy</v>
          </cell>
          <cell r="D209" t="str">
            <v>Michael</v>
          </cell>
          <cell r="E209">
            <v>1</v>
          </cell>
          <cell r="F209">
            <v>23921</v>
          </cell>
          <cell r="H209">
            <v>0.05</v>
          </cell>
          <cell r="I209" t="str">
            <v>Yes</v>
          </cell>
          <cell r="L209">
            <v>36.25</v>
          </cell>
        </row>
        <row r="210">
          <cell r="B210" t="str">
            <v>ASP</v>
          </cell>
          <cell r="C210" t="str">
            <v>Francis</v>
          </cell>
          <cell r="D210" t="str">
            <v>Benedikte</v>
          </cell>
          <cell r="E210">
            <v>1</v>
          </cell>
          <cell r="F210">
            <v>31120</v>
          </cell>
          <cell r="H210">
            <v>0.05</v>
          </cell>
          <cell r="I210" t="str">
            <v>Yes</v>
          </cell>
          <cell r="J210" t="str">
            <v>Yes</v>
          </cell>
          <cell r="L210">
            <v>36.25</v>
          </cell>
        </row>
        <row r="211">
          <cell r="B211" t="str">
            <v>ASP</v>
          </cell>
          <cell r="C211" t="str">
            <v>Nason</v>
          </cell>
          <cell r="D211" t="str">
            <v>Nicolette</v>
          </cell>
          <cell r="E211">
            <v>1</v>
          </cell>
          <cell r="F211">
            <v>15605</v>
          </cell>
          <cell r="H211">
            <v>0.05</v>
          </cell>
          <cell r="I211" t="str">
            <v>Yes</v>
          </cell>
          <cell r="L211">
            <v>36.25</v>
          </cell>
        </row>
        <row r="212">
          <cell r="B212" t="str">
            <v>ASP</v>
          </cell>
          <cell r="C212" t="str">
            <v>Stokes</v>
          </cell>
          <cell r="D212" t="str">
            <v>Michele</v>
          </cell>
          <cell r="E212">
            <v>1</v>
          </cell>
          <cell r="F212">
            <v>20400</v>
          </cell>
          <cell r="H212">
            <v>0.05</v>
          </cell>
          <cell r="I212" t="str">
            <v>Yes</v>
          </cell>
          <cell r="L212">
            <v>36.25</v>
          </cell>
        </row>
        <row r="213">
          <cell r="B213" t="str">
            <v>AWP</v>
          </cell>
          <cell r="C213" t="str">
            <v>Abell</v>
          </cell>
          <cell r="D213" t="str">
            <v>Vanessa</v>
          </cell>
          <cell r="E213">
            <v>1</v>
          </cell>
          <cell r="F213">
            <v>9500</v>
          </cell>
          <cell r="L213">
            <v>36.25</v>
          </cell>
        </row>
        <row r="214">
          <cell r="B214" t="str">
            <v>AWP</v>
          </cell>
          <cell r="C214" t="str">
            <v>Cartwright</v>
          </cell>
          <cell r="D214" t="str">
            <v>Graham</v>
          </cell>
          <cell r="E214">
            <v>1</v>
          </cell>
          <cell r="F214">
            <v>22000</v>
          </cell>
          <cell r="H214">
            <v>0.05</v>
          </cell>
          <cell r="I214" t="str">
            <v>Yes</v>
          </cell>
          <cell r="L214">
            <v>36.25</v>
          </cell>
        </row>
        <row r="215">
          <cell r="B215" t="str">
            <v>AWP</v>
          </cell>
          <cell r="C215" t="str">
            <v>Grewcock</v>
          </cell>
          <cell r="D215" t="str">
            <v>Margaret</v>
          </cell>
          <cell r="E215">
            <v>1</v>
          </cell>
          <cell r="F215">
            <v>10500</v>
          </cell>
          <cell r="L215">
            <v>36.25</v>
          </cell>
        </row>
        <row r="216">
          <cell r="B216" t="str">
            <v>AWP</v>
          </cell>
          <cell r="C216" t="str">
            <v>Miller</v>
          </cell>
          <cell r="D216" t="str">
            <v>Jacqueline</v>
          </cell>
          <cell r="E216">
            <v>1</v>
          </cell>
          <cell r="F216">
            <v>10000</v>
          </cell>
          <cell r="L216">
            <v>36.25</v>
          </cell>
        </row>
        <row r="217">
          <cell r="B217" t="str">
            <v>AWP</v>
          </cell>
          <cell r="C217" t="str">
            <v>Rixon</v>
          </cell>
          <cell r="D217" t="str">
            <v>Leigh</v>
          </cell>
          <cell r="E217">
            <v>1</v>
          </cell>
          <cell r="F217">
            <v>41493</v>
          </cell>
          <cell r="H217">
            <v>0.05</v>
          </cell>
          <cell r="I217" t="str">
            <v>Yes</v>
          </cell>
          <cell r="L217">
            <v>36.25</v>
          </cell>
        </row>
        <row r="218">
          <cell r="B218" t="str">
            <v>AWP</v>
          </cell>
          <cell r="C218" t="str">
            <v>Tolley</v>
          </cell>
          <cell r="D218" t="str">
            <v>Ronald</v>
          </cell>
          <cell r="E218">
            <v>1</v>
          </cell>
          <cell r="F218">
            <v>20000</v>
          </cell>
          <cell r="L218">
            <v>36.25</v>
          </cell>
        </row>
        <row r="219">
          <cell r="B219" t="str">
            <v>AWP</v>
          </cell>
          <cell r="C219" t="str">
            <v>Upadhyay</v>
          </cell>
          <cell r="D219" t="str">
            <v>Dipen</v>
          </cell>
          <cell r="E219">
            <v>1</v>
          </cell>
          <cell r="F219">
            <v>18500</v>
          </cell>
          <cell r="L219">
            <v>36.25</v>
          </cell>
        </row>
        <row r="220">
          <cell r="B220" t="str">
            <v>AZP</v>
          </cell>
          <cell r="C220" t="str">
            <v>Clarkson</v>
          </cell>
          <cell r="D220" t="str">
            <v>Ann</v>
          </cell>
          <cell r="E220">
            <v>1</v>
          </cell>
          <cell r="F220">
            <v>22940</v>
          </cell>
          <cell r="H220">
            <v>0.05</v>
          </cell>
          <cell r="I220" t="str">
            <v>Yes</v>
          </cell>
          <cell r="L220">
            <v>36.25</v>
          </cell>
        </row>
        <row r="221">
          <cell r="B221" t="str">
            <v>AZP</v>
          </cell>
          <cell r="C221" t="str">
            <v>Fairclough</v>
          </cell>
          <cell r="D221" t="str">
            <v>Christina</v>
          </cell>
          <cell r="E221">
            <v>1</v>
          </cell>
          <cell r="F221">
            <v>56385</v>
          </cell>
          <cell r="H221">
            <v>7.4999999999999997E-2</v>
          </cell>
          <cell r="I221" t="str">
            <v>Yes</v>
          </cell>
          <cell r="L221">
            <v>36.25</v>
          </cell>
        </row>
        <row r="222">
          <cell r="B222" t="str">
            <v>BZB</v>
          </cell>
          <cell r="C222" t="str">
            <v>Brooks</v>
          </cell>
          <cell r="D222" t="str">
            <v>Helen</v>
          </cell>
          <cell r="E222">
            <v>1</v>
          </cell>
          <cell r="F222">
            <v>30300</v>
          </cell>
          <cell r="H222">
            <v>0.05</v>
          </cell>
          <cell r="I222" t="str">
            <v>Yes</v>
          </cell>
          <cell r="J222" t="str">
            <v>Yes</v>
          </cell>
          <cell r="L222">
            <v>36.25</v>
          </cell>
        </row>
        <row r="223">
          <cell r="B223" t="str">
            <v>BZB</v>
          </cell>
          <cell r="C223" t="str">
            <v>King</v>
          </cell>
          <cell r="D223" t="str">
            <v>Sarah</v>
          </cell>
          <cell r="E223">
            <v>1</v>
          </cell>
          <cell r="F223">
            <v>18935.52</v>
          </cell>
          <cell r="H223">
            <v>0.05</v>
          </cell>
          <cell r="I223" t="str">
            <v>Yes</v>
          </cell>
          <cell r="L223">
            <v>36.25</v>
          </cell>
        </row>
        <row r="224">
          <cell r="B224" t="str">
            <v>GCM</v>
          </cell>
          <cell r="C224" t="str">
            <v>Booth</v>
          </cell>
          <cell r="D224" t="str">
            <v>Cheryl</v>
          </cell>
          <cell r="E224">
            <v>1</v>
          </cell>
          <cell r="F224">
            <v>16656</v>
          </cell>
          <cell r="L224">
            <v>36.25</v>
          </cell>
        </row>
        <row r="225">
          <cell r="B225" t="str">
            <v>GCM</v>
          </cell>
          <cell r="C225" t="str">
            <v>Crewe</v>
          </cell>
          <cell r="D225" t="str">
            <v>David</v>
          </cell>
          <cell r="E225">
            <v>1</v>
          </cell>
          <cell r="F225">
            <v>22380</v>
          </cell>
          <cell r="H225">
            <v>0.05</v>
          </cell>
          <cell r="I225" t="str">
            <v>Yes</v>
          </cell>
          <cell r="L225">
            <v>36.25</v>
          </cell>
        </row>
        <row r="226">
          <cell r="B226" t="str">
            <v>GCM</v>
          </cell>
          <cell r="C226" t="str">
            <v>Doswell</v>
          </cell>
          <cell r="D226" t="str">
            <v>Kevin</v>
          </cell>
          <cell r="E226">
            <v>1</v>
          </cell>
          <cell r="F226">
            <v>21198</v>
          </cell>
          <cell r="H226">
            <v>0.05</v>
          </cell>
          <cell r="I226" t="str">
            <v>Yes</v>
          </cell>
          <cell r="L226">
            <v>36.25</v>
          </cell>
        </row>
        <row r="227">
          <cell r="B227" t="str">
            <v>GCM</v>
          </cell>
          <cell r="C227" t="str">
            <v>Hodgson</v>
          </cell>
          <cell r="D227" t="str">
            <v>Andrew</v>
          </cell>
          <cell r="E227">
            <v>1</v>
          </cell>
          <cell r="F227">
            <v>27152</v>
          </cell>
          <cell r="H227">
            <v>0.05</v>
          </cell>
          <cell r="I227" t="str">
            <v>Yes</v>
          </cell>
          <cell r="L227">
            <v>36.25</v>
          </cell>
        </row>
        <row r="228">
          <cell r="B228" t="str">
            <v>GCM</v>
          </cell>
          <cell r="C228" t="str">
            <v>Keeler</v>
          </cell>
          <cell r="D228" t="str">
            <v>Steven</v>
          </cell>
          <cell r="E228">
            <v>1</v>
          </cell>
          <cell r="F228">
            <v>25869</v>
          </cell>
          <cell r="H228">
            <v>0.05</v>
          </cell>
          <cell r="I228" t="str">
            <v>Yes</v>
          </cell>
          <cell r="J228" t="str">
            <v>Yes</v>
          </cell>
          <cell r="L228">
            <v>36.25</v>
          </cell>
        </row>
        <row r="229">
          <cell r="B229" t="str">
            <v>GCM</v>
          </cell>
          <cell r="C229" t="str">
            <v>Lockyer</v>
          </cell>
          <cell r="D229" t="str">
            <v>Mark</v>
          </cell>
          <cell r="E229">
            <v>1</v>
          </cell>
          <cell r="F229">
            <v>29661</v>
          </cell>
          <cell r="H229">
            <v>0.05</v>
          </cell>
          <cell r="I229" t="str">
            <v>Yes</v>
          </cell>
          <cell r="J229" t="str">
            <v>Yes</v>
          </cell>
          <cell r="L229">
            <v>36.25</v>
          </cell>
        </row>
        <row r="230">
          <cell r="B230" t="str">
            <v>GCM</v>
          </cell>
          <cell r="C230" t="str">
            <v>McMahon</v>
          </cell>
          <cell r="D230" t="str">
            <v>Keith</v>
          </cell>
          <cell r="E230">
            <v>1</v>
          </cell>
          <cell r="F230">
            <v>18729</v>
          </cell>
          <cell r="H230">
            <v>0.05</v>
          </cell>
          <cell r="I230" t="str">
            <v>Yes</v>
          </cell>
          <cell r="L230">
            <v>36.25</v>
          </cell>
        </row>
        <row r="231">
          <cell r="B231" t="str">
            <v>GCM</v>
          </cell>
          <cell r="C231" t="str">
            <v>Milburn</v>
          </cell>
          <cell r="D231" t="str">
            <v>Sean</v>
          </cell>
          <cell r="E231">
            <v>1</v>
          </cell>
          <cell r="F231">
            <v>21544</v>
          </cell>
          <cell r="H231">
            <v>0.05</v>
          </cell>
          <cell r="I231" t="str">
            <v>Yes</v>
          </cell>
          <cell r="L231">
            <v>36.25</v>
          </cell>
        </row>
        <row r="232">
          <cell r="B232" t="str">
            <v>GCM</v>
          </cell>
          <cell r="C232" t="str">
            <v>Pang</v>
          </cell>
          <cell r="D232" t="str">
            <v>Wai</v>
          </cell>
          <cell r="E232">
            <v>1</v>
          </cell>
          <cell r="F232">
            <v>11800</v>
          </cell>
          <cell r="I232" t="str">
            <v>Ex-RSA</v>
          </cell>
          <cell r="L232">
            <v>36.25</v>
          </cell>
        </row>
        <row r="233">
          <cell r="B233" t="str">
            <v>GCM</v>
          </cell>
          <cell r="C233" t="str">
            <v>Platt</v>
          </cell>
          <cell r="D233" t="str">
            <v>Leonard</v>
          </cell>
          <cell r="E233">
            <v>1</v>
          </cell>
          <cell r="F233">
            <v>35378</v>
          </cell>
          <cell r="H233">
            <v>0.05</v>
          </cell>
          <cell r="I233" t="str">
            <v>Yes</v>
          </cell>
          <cell r="L233">
            <v>36.25</v>
          </cell>
        </row>
        <row r="234">
          <cell r="B234" t="str">
            <v>GCM</v>
          </cell>
          <cell r="C234" t="str">
            <v>Priest</v>
          </cell>
          <cell r="D234" t="str">
            <v>Ewen</v>
          </cell>
          <cell r="E234">
            <v>1</v>
          </cell>
          <cell r="F234">
            <v>19400</v>
          </cell>
          <cell r="L234">
            <v>36.25</v>
          </cell>
        </row>
        <row r="235">
          <cell r="B235" t="str">
            <v>GCM</v>
          </cell>
          <cell r="C235" t="str">
            <v>Skeet</v>
          </cell>
          <cell r="D235" t="str">
            <v>Jean</v>
          </cell>
          <cell r="E235">
            <v>1</v>
          </cell>
          <cell r="F235">
            <v>35342</v>
          </cell>
          <cell r="J235" t="str">
            <v>Yes</v>
          </cell>
          <cell r="L235">
            <v>36.25</v>
          </cell>
        </row>
        <row r="236">
          <cell r="B236" t="str">
            <v>GCM</v>
          </cell>
          <cell r="C236" t="str">
            <v>Spurr</v>
          </cell>
          <cell r="D236" t="str">
            <v>Julian</v>
          </cell>
          <cell r="E236">
            <v>1</v>
          </cell>
          <cell r="F236">
            <v>42767</v>
          </cell>
          <cell r="H236">
            <v>0.05</v>
          </cell>
          <cell r="I236" t="str">
            <v>Yes</v>
          </cell>
          <cell r="L236">
            <v>36.25</v>
          </cell>
        </row>
        <row r="237">
          <cell r="B237" t="str">
            <v>GCM</v>
          </cell>
          <cell r="C237" t="str">
            <v>Whittaker</v>
          </cell>
          <cell r="D237" t="str">
            <v>Lee</v>
          </cell>
          <cell r="E237">
            <v>1</v>
          </cell>
          <cell r="F237">
            <v>21787</v>
          </cell>
          <cell r="H237">
            <v>0.05</v>
          </cell>
          <cell r="I237" t="str">
            <v>Yes</v>
          </cell>
          <cell r="L237">
            <v>36.25</v>
          </cell>
        </row>
        <row r="238">
          <cell r="B238" t="str">
            <v>GFM</v>
          </cell>
          <cell r="C238" t="str">
            <v>Ansell</v>
          </cell>
          <cell r="D238" t="str">
            <v>Kim</v>
          </cell>
          <cell r="E238">
            <v>1</v>
          </cell>
          <cell r="F238">
            <v>16114</v>
          </cell>
          <cell r="L238">
            <v>36.25</v>
          </cell>
        </row>
        <row r="239">
          <cell r="B239" t="str">
            <v>GFM</v>
          </cell>
          <cell r="C239" t="str">
            <v>Bateman</v>
          </cell>
          <cell r="D239" t="str">
            <v>Karen</v>
          </cell>
          <cell r="E239">
            <v>1</v>
          </cell>
          <cell r="F239">
            <v>8771</v>
          </cell>
          <cell r="H239">
            <v>0.05</v>
          </cell>
          <cell r="I239" t="str">
            <v>Yes</v>
          </cell>
          <cell r="L239">
            <v>36.25</v>
          </cell>
        </row>
        <row r="240">
          <cell r="B240" t="str">
            <v>GFM</v>
          </cell>
          <cell r="C240" t="str">
            <v>Brady</v>
          </cell>
          <cell r="D240" t="str">
            <v>Theresa</v>
          </cell>
          <cell r="E240">
            <v>1</v>
          </cell>
          <cell r="F240">
            <v>9958</v>
          </cell>
          <cell r="L240">
            <v>36.25</v>
          </cell>
        </row>
        <row r="241">
          <cell r="B241" t="str">
            <v>GFM</v>
          </cell>
          <cell r="C241" t="str">
            <v>Carr</v>
          </cell>
          <cell r="D241" t="str">
            <v>Fiona</v>
          </cell>
          <cell r="E241">
            <v>1</v>
          </cell>
          <cell r="F241">
            <v>15500</v>
          </cell>
          <cell r="L241">
            <v>36.25</v>
          </cell>
        </row>
        <row r="242">
          <cell r="B242" t="str">
            <v>GFM</v>
          </cell>
          <cell r="C242" t="str">
            <v>Chichester</v>
          </cell>
          <cell r="D242" t="str">
            <v>Carl</v>
          </cell>
          <cell r="E242">
            <v>1</v>
          </cell>
          <cell r="F242">
            <v>30690</v>
          </cell>
          <cell r="L242">
            <v>36.25</v>
          </cell>
        </row>
        <row r="243">
          <cell r="B243" t="str">
            <v>GFM</v>
          </cell>
          <cell r="C243" t="str">
            <v>Fraser</v>
          </cell>
          <cell r="D243" t="str">
            <v>Donald</v>
          </cell>
          <cell r="E243">
            <v>1</v>
          </cell>
          <cell r="F243">
            <v>28892</v>
          </cell>
          <cell r="H243">
            <v>0.05</v>
          </cell>
          <cell r="I243" t="str">
            <v>Yes</v>
          </cell>
          <cell r="L243">
            <v>36.25</v>
          </cell>
        </row>
        <row r="244">
          <cell r="B244" t="str">
            <v>GFM</v>
          </cell>
          <cell r="C244" t="str">
            <v>Harris</v>
          </cell>
          <cell r="D244" t="str">
            <v>Tracey</v>
          </cell>
          <cell r="E244">
            <v>0.57999998331069946</v>
          </cell>
          <cell r="F244">
            <v>12899</v>
          </cell>
          <cell r="H244">
            <v>0.05</v>
          </cell>
          <cell r="I244" t="str">
            <v>Yes</v>
          </cell>
          <cell r="L244">
            <v>21</v>
          </cell>
        </row>
        <row r="245">
          <cell r="B245" t="str">
            <v>GFM</v>
          </cell>
          <cell r="C245" t="str">
            <v>Hodge</v>
          </cell>
          <cell r="D245" t="str">
            <v>Sarah</v>
          </cell>
          <cell r="E245">
            <v>0.60000002384185791</v>
          </cell>
          <cell r="F245">
            <v>10484</v>
          </cell>
          <cell r="L245">
            <v>21.75</v>
          </cell>
        </row>
        <row r="246">
          <cell r="B246" t="str">
            <v>GFM</v>
          </cell>
          <cell r="C246" t="str">
            <v>Macari</v>
          </cell>
          <cell r="D246" t="str">
            <v>Margaret</v>
          </cell>
          <cell r="E246">
            <v>1</v>
          </cell>
          <cell r="F246">
            <v>21793</v>
          </cell>
          <cell r="H246">
            <v>0.05</v>
          </cell>
          <cell r="I246" t="str">
            <v>Yes</v>
          </cell>
          <cell r="J246" t="str">
            <v>Yes</v>
          </cell>
          <cell r="L246">
            <v>36.25</v>
          </cell>
        </row>
        <row r="247">
          <cell r="B247" t="str">
            <v>GFM</v>
          </cell>
          <cell r="C247" t="str">
            <v>Maflin</v>
          </cell>
          <cell r="D247" t="str">
            <v>Sandra</v>
          </cell>
          <cell r="E247">
            <v>1</v>
          </cell>
          <cell r="F247">
            <v>20173</v>
          </cell>
          <cell r="L247">
            <v>36.25</v>
          </cell>
        </row>
        <row r="248">
          <cell r="B248" t="str">
            <v>GFM</v>
          </cell>
          <cell r="C248" t="str">
            <v>Neale*</v>
          </cell>
          <cell r="D248" t="str">
            <v>Anne</v>
          </cell>
          <cell r="E248">
            <v>0.55000001192092896</v>
          </cell>
          <cell r="F248">
            <v>7725</v>
          </cell>
          <cell r="L248">
            <v>20</v>
          </cell>
        </row>
        <row r="249">
          <cell r="B249" t="str">
            <v>GFM</v>
          </cell>
          <cell r="C249" t="str">
            <v>Sutton</v>
          </cell>
          <cell r="D249" t="str">
            <v>Sarah</v>
          </cell>
          <cell r="E249">
            <v>0.55000001192092896</v>
          </cell>
          <cell r="F249">
            <v>7141</v>
          </cell>
          <cell r="H249">
            <v>0.05</v>
          </cell>
          <cell r="I249" t="str">
            <v>Yes</v>
          </cell>
          <cell r="L249">
            <v>20</v>
          </cell>
        </row>
        <row r="250">
          <cell r="B250" t="str">
            <v>GFM</v>
          </cell>
          <cell r="C250" t="str">
            <v>Sutton</v>
          </cell>
          <cell r="D250" t="str">
            <v>Andrew</v>
          </cell>
          <cell r="E250">
            <v>1</v>
          </cell>
          <cell r="F250">
            <v>42041</v>
          </cell>
          <cell r="H250">
            <v>0.05</v>
          </cell>
          <cell r="I250" t="str">
            <v>Yes</v>
          </cell>
          <cell r="J250" t="str">
            <v>Yes</v>
          </cell>
          <cell r="L250">
            <v>36.25</v>
          </cell>
        </row>
        <row r="251">
          <cell r="B251" t="str">
            <v>GPM</v>
          </cell>
          <cell r="C251" t="str">
            <v>Brocklehurst</v>
          </cell>
          <cell r="D251" t="str">
            <v>Victoria</v>
          </cell>
          <cell r="E251">
            <v>1</v>
          </cell>
          <cell r="F251">
            <v>16110</v>
          </cell>
          <cell r="I251" t="str">
            <v>Ex-CAG</v>
          </cell>
          <cell r="L251">
            <v>36.25</v>
          </cell>
        </row>
        <row r="252">
          <cell r="B252" t="str">
            <v>GPM</v>
          </cell>
          <cell r="C252" t="str">
            <v>Edmunds</v>
          </cell>
          <cell r="D252" t="str">
            <v>Pauline</v>
          </cell>
          <cell r="E252">
            <v>1</v>
          </cell>
          <cell r="F252">
            <v>21320</v>
          </cell>
          <cell r="H252">
            <v>0.05</v>
          </cell>
          <cell r="I252" t="str">
            <v>Yes</v>
          </cell>
          <cell r="L252">
            <v>36.25</v>
          </cell>
        </row>
        <row r="253">
          <cell r="B253" t="str">
            <v>GPM</v>
          </cell>
          <cell r="C253" t="str">
            <v>Galloway</v>
          </cell>
          <cell r="D253" t="str">
            <v>Tracey</v>
          </cell>
          <cell r="E253">
            <v>1</v>
          </cell>
          <cell r="F253">
            <v>27860</v>
          </cell>
          <cell r="H253">
            <v>0.05</v>
          </cell>
          <cell r="I253" t="str">
            <v>Yes</v>
          </cell>
          <cell r="J253" t="str">
            <v>Yes</v>
          </cell>
          <cell r="L253">
            <v>36.25</v>
          </cell>
        </row>
        <row r="254">
          <cell r="B254" t="str">
            <v>GPM</v>
          </cell>
          <cell r="C254" t="str">
            <v>Janda</v>
          </cell>
          <cell r="D254" t="str">
            <v>Joe</v>
          </cell>
          <cell r="E254">
            <v>1</v>
          </cell>
          <cell r="F254">
            <v>40000</v>
          </cell>
          <cell r="I254" t="str">
            <v>Ex-CAG</v>
          </cell>
          <cell r="J254" t="str">
            <v>Yes</v>
          </cell>
          <cell r="K254" t="str">
            <v>Yes</v>
          </cell>
          <cell r="L254">
            <v>36.25</v>
          </cell>
        </row>
        <row r="255">
          <cell r="B255" t="str">
            <v>GPM</v>
          </cell>
          <cell r="C255" t="str">
            <v>McCarron</v>
          </cell>
          <cell r="D255" t="str">
            <v>Jacqueline</v>
          </cell>
          <cell r="E255">
            <v>1</v>
          </cell>
          <cell r="F255">
            <v>18680</v>
          </cell>
          <cell r="H255">
            <v>0.05</v>
          </cell>
          <cell r="I255" t="str">
            <v>Yes</v>
          </cell>
          <cell r="L255">
            <v>36.25</v>
          </cell>
        </row>
        <row r="256">
          <cell r="B256" t="str">
            <v>GTM</v>
          </cell>
          <cell r="C256" t="str">
            <v>Cook</v>
          </cell>
          <cell r="D256" t="str">
            <v>Gillian</v>
          </cell>
          <cell r="E256">
            <v>0.62000000476837158</v>
          </cell>
          <cell r="F256">
            <v>9163</v>
          </cell>
          <cell r="L256">
            <v>22.5</v>
          </cell>
        </row>
        <row r="257">
          <cell r="B257" t="str">
            <v>GTM</v>
          </cell>
          <cell r="C257" t="str">
            <v>Davey</v>
          </cell>
          <cell r="D257" t="str">
            <v>Heather</v>
          </cell>
          <cell r="E257">
            <v>0.68999999761581421</v>
          </cell>
          <cell r="F257">
            <v>7935</v>
          </cell>
          <cell r="H257">
            <v>0.05</v>
          </cell>
          <cell r="I257" t="str">
            <v>Yes</v>
          </cell>
          <cell r="L257">
            <v>25</v>
          </cell>
        </row>
        <row r="258">
          <cell r="B258" t="str">
            <v>GTM</v>
          </cell>
          <cell r="C258" t="str">
            <v>Franklin</v>
          </cell>
          <cell r="D258" t="str">
            <v>Julia</v>
          </cell>
          <cell r="E258">
            <v>0.62000000476837158</v>
          </cell>
          <cell r="F258">
            <v>12651</v>
          </cell>
          <cell r="H258">
            <v>0.05</v>
          </cell>
          <cell r="I258" t="str">
            <v>Yes</v>
          </cell>
          <cell r="L258">
            <v>22.5</v>
          </cell>
        </row>
        <row r="259">
          <cell r="B259" t="str">
            <v>GTM</v>
          </cell>
          <cell r="C259" t="str">
            <v>Hodge</v>
          </cell>
          <cell r="D259" t="str">
            <v>Sylvia</v>
          </cell>
          <cell r="E259">
            <v>0.68999999761581421</v>
          </cell>
          <cell r="F259">
            <v>8988</v>
          </cell>
          <cell r="H259">
            <v>0.05</v>
          </cell>
          <cell r="I259" t="str">
            <v>Yes</v>
          </cell>
          <cell r="L259">
            <v>25</v>
          </cell>
        </row>
        <row r="260">
          <cell r="B260" t="str">
            <v>GTM</v>
          </cell>
          <cell r="C260" t="str">
            <v>McAuliffe</v>
          </cell>
          <cell r="D260" t="str">
            <v>Timothy</v>
          </cell>
          <cell r="E260">
            <v>1</v>
          </cell>
          <cell r="F260">
            <v>35788</v>
          </cell>
          <cell r="H260">
            <v>0.05</v>
          </cell>
          <cell r="I260" t="str">
            <v>Yes</v>
          </cell>
          <cell r="J260" t="str">
            <v>Yes</v>
          </cell>
          <cell r="L260">
            <v>36.25</v>
          </cell>
        </row>
        <row r="261">
          <cell r="B261" t="str">
            <v>GTM</v>
          </cell>
          <cell r="C261" t="str">
            <v>Middleton</v>
          </cell>
          <cell r="D261" t="str">
            <v>Bonnie</v>
          </cell>
          <cell r="E261">
            <v>0.55000001192092896</v>
          </cell>
          <cell r="F261">
            <v>6965</v>
          </cell>
          <cell r="H261">
            <v>0.05</v>
          </cell>
          <cell r="I261" t="str">
            <v>Yes</v>
          </cell>
          <cell r="L261">
            <v>20</v>
          </cell>
        </row>
        <row r="262">
          <cell r="B262" t="str">
            <v>GTM</v>
          </cell>
          <cell r="C262" t="str">
            <v>Nightingale</v>
          </cell>
          <cell r="D262" t="str">
            <v>Ronald</v>
          </cell>
          <cell r="E262">
            <v>0.47999998927116394</v>
          </cell>
          <cell r="F262">
            <v>5676</v>
          </cell>
          <cell r="L262">
            <v>17.5</v>
          </cell>
        </row>
        <row r="263">
          <cell r="B263" t="str">
            <v>GTM</v>
          </cell>
          <cell r="C263" t="str">
            <v>Woodhams</v>
          </cell>
          <cell r="D263" t="str">
            <v>Joyce</v>
          </cell>
          <cell r="E263">
            <v>0.68999999761581421</v>
          </cell>
          <cell r="F263">
            <v>8709</v>
          </cell>
          <cell r="L263">
            <v>25</v>
          </cell>
        </row>
        <row r="264">
          <cell r="B264" t="str">
            <v>GTP</v>
          </cell>
          <cell r="C264" t="str">
            <v>Banks</v>
          </cell>
          <cell r="D264" t="str">
            <v>Hazel</v>
          </cell>
          <cell r="E264">
            <v>0.64999997615814209</v>
          </cell>
          <cell r="F264">
            <v>8235</v>
          </cell>
          <cell r="L264">
            <v>23.700000762939453</v>
          </cell>
        </row>
        <row r="265">
          <cell r="B265" t="str">
            <v>GTP</v>
          </cell>
          <cell r="C265" t="str">
            <v>Bracher</v>
          </cell>
          <cell r="D265" t="str">
            <v>Ann</v>
          </cell>
          <cell r="E265">
            <v>0.68999999761581421</v>
          </cell>
          <cell r="F265">
            <v>8771</v>
          </cell>
          <cell r="H265">
            <v>0.05</v>
          </cell>
          <cell r="I265" t="str">
            <v>Yes</v>
          </cell>
          <cell r="L265">
            <v>25</v>
          </cell>
        </row>
        <row r="266">
          <cell r="B266" t="str">
            <v>GTY</v>
          </cell>
          <cell r="C266" t="str">
            <v>Cook</v>
          </cell>
          <cell r="D266" t="str">
            <v>Brian</v>
          </cell>
          <cell r="E266">
            <v>1.1000000238418579</v>
          </cell>
          <cell r="F266">
            <v>9658</v>
          </cell>
          <cell r="I266" t="str">
            <v>Ex-CAG</v>
          </cell>
          <cell r="L266">
            <v>40</v>
          </cell>
        </row>
        <row r="267">
          <cell r="B267" t="str">
            <v>GTY</v>
          </cell>
          <cell r="C267" t="str">
            <v>Wright</v>
          </cell>
          <cell r="D267" t="str">
            <v>Desmond</v>
          </cell>
          <cell r="E267">
            <v>0.68999999761581421</v>
          </cell>
          <cell r="F267">
            <v>6027</v>
          </cell>
          <cell r="I267" t="str">
            <v>Ex-CAG</v>
          </cell>
          <cell r="L267">
            <v>25</v>
          </cell>
        </row>
        <row r="268">
          <cell r="B268" t="str">
            <v>SMM</v>
          </cell>
          <cell r="C268" t="str">
            <v>Brannan</v>
          </cell>
          <cell r="D268" t="str">
            <v>Jeffrey</v>
          </cell>
          <cell r="E268">
            <v>1</v>
          </cell>
          <cell r="F268">
            <v>18677</v>
          </cell>
          <cell r="H268">
            <v>0.05</v>
          </cell>
          <cell r="I268" t="str">
            <v>Yes</v>
          </cell>
          <cell r="L268">
            <v>36.25</v>
          </cell>
        </row>
        <row r="269">
          <cell r="B269" t="str">
            <v>SMM</v>
          </cell>
          <cell r="C269" t="str">
            <v>Cox</v>
          </cell>
          <cell r="D269" t="str">
            <v>David</v>
          </cell>
          <cell r="E269">
            <v>1</v>
          </cell>
          <cell r="F269">
            <v>14704</v>
          </cell>
          <cell r="H269">
            <v>0.05</v>
          </cell>
          <cell r="I269" t="str">
            <v>Yes</v>
          </cell>
          <cell r="L269">
            <v>36.25</v>
          </cell>
        </row>
        <row r="270">
          <cell r="B270" t="str">
            <v>SMM</v>
          </cell>
          <cell r="C270" t="str">
            <v>Kelly</v>
          </cell>
          <cell r="D270" t="str">
            <v>John</v>
          </cell>
          <cell r="E270">
            <v>1</v>
          </cell>
          <cell r="F270">
            <v>18872</v>
          </cell>
          <cell r="I270" t="str">
            <v>Ex-RSA</v>
          </cell>
          <cell r="L270">
            <v>36.25</v>
          </cell>
        </row>
        <row r="271">
          <cell r="B271" t="str">
            <v>SMM</v>
          </cell>
          <cell r="C271" t="str">
            <v>Morgan</v>
          </cell>
          <cell r="D271" t="str">
            <v>Brian</v>
          </cell>
          <cell r="E271">
            <v>1</v>
          </cell>
          <cell r="F271">
            <v>37603</v>
          </cell>
          <cell r="H271">
            <v>0.05</v>
          </cell>
          <cell r="I271" t="str">
            <v>Yes</v>
          </cell>
          <cell r="J271" t="str">
            <v>Yes</v>
          </cell>
          <cell r="L271">
            <v>36.25</v>
          </cell>
        </row>
        <row r="272">
          <cell r="B272" t="str">
            <v>UHH</v>
          </cell>
          <cell r="C272" t="str">
            <v>Alexander</v>
          </cell>
          <cell r="D272" t="str">
            <v>Joanne</v>
          </cell>
          <cell r="E272">
            <v>0.55000001192092896</v>
          </cell>
          <cell r="F272">
            <v>6179</v>
          </cell>
          <cell r="L272">
            <v>20</v>
          </cell>
        </row>
        <row r="273">
          <cell r="B273" t="str">
            <v>UHH</v>
          </cell>
          <cell r="C273" t="str">
            <v>Beattie</v>
          </cell>
          <cell r="D273" t="str">
            <v>Lawrence</v>
          </cell>
          <cell r="E273">
            <v>1</v>
          </cell>
          <cell r="F273">
            <v>28670</v>
          </cell>
          <cell r="H273">
            <v>0.05</v>
          </cell>
          <cell r="I273" t="str">
            <v>Yes</v>
          </cell>
          <cell r="J273" t="str">
            <v>Yes</v>
          </cell>
          <cell r="L273">
            <v>36.25</v>
          </cell>
        </row>
        <row r="274">
          <cell r="B274" t="str">
            <v>UHH</v>
          </cell>
          <cell r="C274" t="str">
            <v>Borys</v>
          </cell>
          <cell r="D274" t="str">
            <v>Catherine</v>
          </cell>
          <cell r="E274">
            <v>1</v>
          </cell>
          <cell r="F274">
            <v>13300</v>
          </cell>
          <cell r="H274">
            <v>0.05</v>
          </cell>
          <cell r="I274" t="str">
            <v>Yes</v>
          </cell>
          <cell r="L274">
            <v>36.25</v>
          </cell>
        </row>
        <row r="275">
          <cell r="B275" t="str">
            <v>UHH</v>
          </cell>
          <cell r="C275" t="str">
            <v>Briggs</v>
          </cell>
          <cell r="D275" t="str">
            <v>Kay</v>
          </cell>
          <cell r="E275">
            <v>1</v>
          </cell>
          <cell r="F275">
            <v>18500</v>
          </cell>
          <cell r="H275">
            <v>0.05</v>
          </cell>
          <cell r="I275" t="str">
            <v>Yes</v>
          </cell>
          <cell r="L275">
            <v>36.25</v>
          </cell>
        </row>
        <row r="276">
          <cell r="B276" t="str">
            <v>UHH</v>
          </cell>
          <cell r="C276" t="str">
            <v>Chilcott</v>
          </cell>
          <cell r="D276" t="str">
            <v>Amanda</v>
          </cell>
          <cell r="E276">
            <v>1</v>
          </cell>
          <cell r="F276">
            <v>13300</v>
          </cell>
          <cell r="H276">
            <v>0.05</v>
          </cell>
          <cell r="I276" t="str">
            <v>Yes</v>
          </cell>
          <cell r="L276">
            <v>36.25</v>
          </cell>
        </row>
        <row r="277">
          <cell r="B277" t="str">
            <v>UHH</v>
          </cell>
          <cell r="C277" t="str">
            <v>Clark</v>
          </cell>
          <cell r="D277" t="str">
            <v>Wendy</v>
          </cell>
          <cell r="E277">
            <v>0.68999999761581421</v>
          </cell>
          <cell r="F277">
            <v>7931</v>
          </cell>
          <cell r="H277">
            <v>0.05</v>
          </cell>
          <cell r="I277" t="str">
            <v>Yes</v>
          </cell>
          <cell r="L277">
            <v>25</v>
          </cell>
        </row>
        <row r="278">
          <cell r="B278" t="str">
            <v>UHH</v>
          </cell>
          <cell r="C278" t="str">
            <v>Connor</v>
          </cell>
          <cell r="D278" t="str">
            <v>Caroline</v>
          </cell>
          <cell r="E278">
            <v>0.68999999761581421</v>
          </cell>
          <cell r="F278">
            <v>7931</v>
          </cell>
          <cell r="H278">
            <v>0.05</v>
          </cell>
          <cell r="I278" t="str">
            <v>Yes</v>
          </cell>
          <cell r="L278">
            <v>25</v>
          </cell>
        </row>
        <row r="279">
          <cell r="B279" t="str">
            <v>UHH</v>
          </cell>
          <cell r="C279" t="str">
            <v>Costello</v>
          </cell>
          <cell r="D279" t="str">
            <v>Craig</v>
          </cell>
          <cell r="E279">
            <v>1</v>
          </cell>
          <cell r="F279">
            <v>10496</v>
          </cell>
          <cell r="H279">
            <v>0.05</v>
          </cell>
          <cell r="I279" t="str">
            <v>Yes</v>
          </cell>
          <cell r="L279">
            <v>36.25</v>
          </cell>
        </row>
        <row r="280">
          <cell r="B280" t="str">
            <v>UHH</v>
          </cell>
          <cell r="C280" t="str">
            <v>Cowling</v>
          </cell>
          <cell r="D280" t="str">
            <v>Helen</v>
          </cell>
          <cell r="E280">
            <v>1</v>
          </cell>
          <cell r="F280">
            <v>13300</v>
          </cell>
          <cell r="H280">
            <v>0.05</v>
          </cell>
          <cell r="I280" t="str">
            <v>Yes</v>
          </cell>
          <cell r="L280">
            <v>36.25</v>
          </cell>
        </row>
        <row r="281">
          <cell r="B281" t="str">
            <v>UHH</v>
          </cell>
          <cell r="C281" t="str">
            <v>Culpan</v>
          </cell>
          <cell r="D281" t="str">
            <v>Stacey</v>
          </cell>
          <cell r="E281">
            <v>1</v>
          </cell>
          <cell r="F281">
            <v>14025</v>
          </cell>
          <cell r="H281">
            <v>0.05</v>
          </cell>
          <cell r="I281" t="str">
            <v>Yes</v>
          </cell>
          <cell r="L281">
            <v>36.25</v>
          </cell>
        </row>
        <row r="282">
          <cell r="B282" t="str">
            <v>UHH</v>
          </cell>
          <cell r="C282" t="str">
            <v>De Sousa</v>
          </cell>
          <cell r="D282" t="str">
            <v>Gloria</v>
          </cell>
          <cell r="E282">
            <v>1</v>
          </cell>
          <cell r="F282">
            <v>11230</v>
          </cell>
          <cell r="L282">
            <v>36.25</v>
          </cell>
        </row>
        <row r="283">
          <cell r="B283" t="str">
            <v>UHH</v>
          </cell>
          <cell r="C283" t="str">
            <v>Dickson</v>
          </cell>
          <cell r="D283" t="str">
            <v>Jacqueline</v>
          </cell>
          <cell r="E283">
            <v>1</v>
          </cell>
          <cell r="F283">
            <v>36663</v>
          </cell>
          <cell r="H283">
            <v>0.05</v>
          </cell>
          <cell r="I283" t="str">
            <v>Yes</v>
          </cell>
          <cell r="J283" t="str">
            <v>Yes</v>
          </cell>
          <cell r="L283">
            <v>36.25</v>
          </cell>
        </row>
        <row r="284">
          <cell r="B284" t="str">
            <v>UHH</v>
          </cell>
          <cell r="C284" t="str">
            <v>Donnelly</v>
          </cell>
          <cell r="D284" t="str">
            <v>Lisa</v>
          </cell>
          <cell r="E284">
            <v>1</v>
          </cell>
          <cell r="F284">
            <v>13300</v>
          </cell>
          <cell r="H284">
            <v>0.05</v>
          </cell>
          <cell r="I284" t="str">
            <v>Yes</v>
          </cell>
          <cell r="L284">
            <v>36.25</v>
          </cell>
        </row>
        <row r="285">
          <cell r="B285" t="str">
            <v>UHH</v>
          </cell>
          <cell r="C285" t="str">
            <v>Drinkwater</v>
          </cell>
          <cell r="D285" t="str">
            <v>Lisa</v>
          </cell>
          <cell r="E285">
            <v>1</v>
          </cell>
          <cell r="F285">
            <v>9425</v>
          </cell>
          <cell r="L285">
            <v>36.25</v>
          </cell>
        </row>
        <row r="286">
          <cell r="B286" t="str">
            <v>UHH</v>
          </cell>
          <cell r="C286" t="str">
            <v>Dunn</v>
          </cell>
          <cell r="D286" t="str">
            <v>Suzanne</v>
          </cell>
          <cell r="E286">
            <v>1</v>
          </cell>
          <cell r="F286">
            <v>9000</v>
          </cell>
          <cell r="L286">
            <v>36.25</v>
          </cell>
        </row>
        <row r="287">
          <cell r="B287" t="str">
            <v>UHH</v>
          </cell>
          <cell r="C287" t="str">
            <v>Gallagher</v>
          </cell>
          <cell r="D287" t="str">
            <v>Helen</v>
          </cell>
          <cell r="E287">
            <v>1</v>
          </cell>
          <cell r="F287">
            <v>17325</v>
          </cell>
          <cell r="L287">
            <v>36.25</v>
          </cell>
        </row>
        <row r="288">
          <cell r="B288" t="str">
            <v>UHH</v>
          </cell>
          <cell r="C288" t="str">
            <v>George</v>
          </cell>
          <cell r="D288" t="str">
            <v>Jason</v>
          </cell>
          <cell r="E288">
            <v>1</v>
          </cell>
          <cell r="F288">
            <v>9000</v>
          </cell>
          <cell r="L288">
            <v>36.25</v>
          </cell>
        </row>
        <row r="289">
          <cell r="B289" t="str">
            <v>UHH</v>
          </cell>
          <cell r="C289" t="str">
            <v>Greenwood</v>
          </cell>
          <cell r="D289" t="str">
            <v>Sharon</v>
          </cell>
          <cell r="E289">
            <v>0.55000001192092896</v>
          </cell>
          <cell r="F289">
            <v>5710</v>
          </cell>
          <cell r="H289">
            <v>0.05</v>
          </cell>
          <cell r="I289" t="str">
            <v>Yes</v>
          </cell>
          <cell r="L289">
            <v>20</v>
          </cell>
        </row>
        <row r="290">
          <cell r="B290" t="str">
            <v>UHH</v>
          </cell>
          <cell r="C290" t="str">
            <v>Grierson</v>
          </cell>
          <cell r="D290" t="str">
            <v>Emma</v>
          </cell>
          <cell r="E290">
            <v>1</v>
          </cell>
          <cell r="F290">
            <v>10000</v>
          </cell>
          <cell r="L290">
            <v>36.25</v>
          </cell>
        </row>
        <row r="291">
          <cell r="B291" t="str">
            <v>UHH</v>
          </cell>
          <cell r="C291" t="str">
            <v>Haines</v>
          </cell>
          <cell r="D291" t="str">
            <v>Kelly</v>
          </cell>
          <cell r="E291">
            <v>1</v>
          </cell>
          <cell r="F291">
            <v>11200</v>
          </cell>
          <cell r="L291">
            <v>36.25</v>
          </cell>
        </row>
        <row r="292">
          <cell r="B292" t="str">
            <v>UHH</v>
          </cell>
          <cell r="C292" t="str">
            <v>Hegarty</v>
          </cell>
          <cell r="D292" t="str">
            <v>Simone</v>
          </cell>
          <cell r="E292">
            <v>1</v>
          </cell>
          <cell r="F292">
            <v>15675</v>
          </cell>
          <cell r="H292">
            <v>0.05</v>
          </cell>
          <cell r="I292" t="str">
            <v>Yes</v>
          </cell>
          <cell r="L292">
            <v>36.25</v>
          </cell>
        </row>
        <row r="293">
          <cell r="B293" t="str">
            <v>UHH</v>
          </cell>
          <cell r="C293" t="str">
            <v>Hemingway</v>
          </cell>
          <cell r="D293" t="str">
            <v>David</v>
          </cell>
          <cell r="E293">
            <v>1</v>
          </cell>
          <cell r="F293">
            <v>12600</v>
          </cell>
          <cell r="H293">
            <v>0.05</v>
          </cell>
          <cell r="I293" t="str">
            <v>Yes</v>
          </cell>
          <cell r="L293">
            <v>36.25</v>
          </cell>
        </row>
        <row r="294">
          <cell r="B294" t="str">
            <v>UHH</v>
          </cell>
          <cell r="C294" t="str">
            <v>Hessel</v>
          </cell>
          <cell r="D294" t="str">
            <v>Sharon</v>
          </cell>
          <cell r="E294">
            <v>1</v>
          </cell>
          <cell r="F294">
            <v>10740</v>
          </cell>
          <cell r="H294">
            <v>0.05</v>
          </cell>
          <cell r="I294" t="str">
            <v>Yes</v>
          </cell>
          <cell r="L294">
            <v>36.25</v>
          </cell>
        </row>
        <row r="295">
          <cell r="B295" t="str">
            <v>UHH</v>
          </cell>
          <cell r="C295" t="str">
            <v>Hildred</v>
          </cell>
          <cell r="D295" t="str">
            <v>Jennifer</v>
          </cell>
          <cell r="E295">
            <v>1</v>
          </cell>
          <cell r="F295">
            <v>11500</v>
          </cell>
          <cell r="H295">
            <v>0.05</v>
          </cell>
          <cell r="I295" t="str">
            <v>Yes</v>
          </cell>
          <cell r="L295">
            <v>36.25</v>
          </cell>
        </row>
        <row r="296">
          <cell r="B296" t="str">
            <v>UHH</v>
          </cell>
          <cell r="C296" t="str">
            <v>Hirst</v>
          </cell>
          <cell r="D296" t="str">
            <v>Kelly</v>
          </cell>
          <cell r="E296">
            <v>1</v>
          </cell>
          <cell r="F296">
            <v>9000</v>
          </cell>
          <cell r="L296">
            <v>36.25</v>
          </cell>
        </row>
        <row r="297">
          <cell r="B297" t="str">
            <v>UHH</v>
          </cell>
          <cell r="C297" t="str">
            <v>Holt</v>
          </cell>
          <cell r="D297" t="str">
            <v>Louise</v>
          </cell>
          <cell r="E297">
            <v>1</v>
          </cell>
          <cell r="F297">
            <v>14850</v>
          </cell>
          <cell r="H297">
            <v>0.05</v>
          </cell>
          <cell r="I297" t="str">
            <v>Yes</v>
          </cell>
          <cell r="L297">
            <v>36.25</v>
          </cell>
        </row>
        <row r="298">
          <cell r="B298" t="str">
            <v>UHH</v>
          </cell>
          <cell r="C298" t="str">
            <v>Horsfield</v>
          </cell>
          <cell r="D298" t="str">
            <v>Rosemary</v>
          </cell>
          <cell r="E298">
            <v>0.68999999761581421</v>
          </cell>
          <cell r="F298">
            <v>10500</v>
          </cell>
          <cell r="H298">
            <v>0.05</v>
          </cell>
          <cell r="I298" t="str">
            <v>Yes</v>
          </cell>
          <cell r="L298">
            <v>25</v>
          </cell>
        </row>
        <row r="299">
          <cell r="B299" t="str">
            <v>UHH</v>
          </cell>
          <cell r="C299" t="str">
            <v>Hussain</v>
          </cell>
          <cell r="D299" t="str">
            <v>Shaheen</v>
          </cell>
          <cell r="E299">
            <v>1</v>
          </cell>
          <cell r="F299">
            <v>10610</v>
          </cell>
          <cell r="L299">
            <v>36.25</v>
          </cell>
        </row>
        <row r="300">
          <cell r="B300" t="str">
            <v>UHH</v>
          </cell>
          <cell r="C300" t="str">
            <v>Iannelli</v>
          </cell>
          <cell r="D300" t="str">
            <v>Paul</v>
          </cell>
          <cell r="E300">
            <v>1</v>
          </cell>
          <cell r="F300">
            <v>14850</v>
          </cell>
          <cell r="L300">
            <v>36.25</v>
          </cell>
        </row>
        <row r="301">
          <cell r="B301" t="str">
            <v>UHH</v>
          </cell>
          <cell r="C301" t="str">
            <v>Ingle</v>
          </cell>
          <cell r="D301" t="str">
            <v>Jacqueline</v>
          </cell>
          <cell r="E301">
            <v>1</v>
          </cell>
          <cell r="F301">
            <v>9000</v>
          </cell>
          <cell r="L301">
            <v>36.25</v>
          </cell>
        </row>
        <row r="302">
          <cell r="B302" t="str">
            <v>UHH</v>
          </cell>
          <cell r="C302" t="str">
            <v>Jones</v>
          </cell>
          <cell r="D302" t="str">
            <v>Sarah</v>
          </cell>
          <cell r="E302">
            <v>1</v>
          </cell>
          <cell r="F302">
            <v>10240</v>
          </cell>
          <cell r="L302">
            <v>36.25</v>
          </cell>
        </row>
        <row r="303">
          <cell r="B303" t="str">
            <v>UHH</v>
          </cell>
          <cell r="C303" t="str">
            <v>Kenyon</v>
          </cell>
          <cell r="D303" t="str">
            <v>Simon</v>
          </cell>
          <cell r="E303">
            <v>1</v>
          </cell>
          <cell r="F303">
            <v>9856</v>
          </cell>
          <cell r="L303">
            <v>36.25</v>
          </cell>
        </row>
        <row r="304">
          <cell r="B304" t="str">
            <v>UHH</v>
          </cell>
          <cell r="C304" t="str">
            <v>Kolano</v>
          </cell>
          <cell r="D304" t="str">
            <v>Tanya</v>
          </cell>
          <cell r="E304">
            <v>1</v>
          </cell>
          <cell r="F304">
            <v>11900</v>
          </cell>
          <cell r="L304">
            <v>36.25</v>
          </cell>
        </row>
        <row r="305">
          <cell r="B305" t="str">
            <v>UHH</v>
          </cell>
          <cell r="C305" t="str">
            <v>Lawrence</v>
          </cell>
          <cell r="D305" t="str">
            <v>Violet</v>
          </cell>
          <cell r="E305">
            <v>1</v>
          </cell>
          <cell r="F305">
            <v>23450</v>
          </cell>
          <cell r="H305">
            <v>0.05</v>
          </cell>
          <cell r="I305" t="str">
            <v>Yes</v>
          </cell>
          <cell r="L305">
            <v>36.25</v>
          </cell>
        </row>
        <row r="306">
          <cell r="B306" t="str">
            <v>UHH</v>
          </cell>
          <cell r="C306" t="str">
            <v>Lees</v>
          </cell>
          <cell r="D306" t="str">
            <v>Suzanne</v>
          </cell>
          <cell r="E306">
            <v>1</v>
          </cell>
          <cell r="F306">
            <v>10107</v>
          </cell>
          <cell r="L306">
            <v>36.25</v>
          </cell>
        </row>
        <row r="307">
          <cell r="B307" t="str">
            <v>UHH</v>
          </cell>
          <cell r="C307" t="str">
            <v>Lister</v>
          </cell>
          <cell r="D307" t="str">
            <v>Vicky</v>
          </cell>
          <cell r="E307">
            <v>1</v>
          </cell>
          <cell r="F307">
            <v>18500</v>
          </cell>
          <cell r="L307">
            <v>36.25</v>
          </cell>
        </row>
        <row r="308">
          <cell r="B308" t="str">
            <v>UHH</v>
          </cell>
          <cell r="C308" t="str">
            <v>Madden</v>
          </cell>
          <cell r="D308" t="str">
            <v>Joanne</v>
          </cell>
          <cell r="E308">
            <v>0.6600000262260437</v>
          </cell>
          <cell r="F308">
            <v>7183</v>
          </cell>
          <cell r="H308">
            <v>0.05</v>
          </cell>
          <cell r="I308" t="str">
            <v>Yes</v>
          </cell>
          <cell r="L308">
            <v>24</v>
          </cell>
        </row>
        <row r="309">
          <cell r="B309" t="str">
            <v>UHH</v>
          </cell>
          <cell r="C309" t="str">
            <v>Mallon</v>
          </cell>
          <cell r="D309" t="str">
            <v>Claire</v>
          </cell>
          <cell r="E309">
            <v>1</v>
          </cell>
          <cell r="F309">
            <v>10658</v>
          </cell>
          <cell r="H309">
            <v>0.05</v>
          </cell>
          <cell r="I309" t="str">
            <v>Yes</v>
          </cell>
          <cell r="L309">
            <v>36.25</v>
          </cell>
        </row>
        <row r="310">
          <cell r="B310" t="str">
            <v>UHH</v>
          </cell>
          <cell r="C310" t="str">
            <v>Mallon</v>
          </cell>
          <cell r="D310" t="str">
            <v>Deborah</v>
          </cell>
          <cell r="E310">
            <v>1</v>
          </cell>
          <cell r="F310">
            <v>10496</v>
          </cell>
          <cell r="H310">
            <v>0.05</v>
          </cell>
          <cell r="I310" t="str">
            <v>Yes</v>
          </cell>
          <cell r="L310">
            <v>36.25</v>
          </cell>
        </row>
        <row r="311">
          <cell r="B311" t="str">
            <v>UHH</v>
          </cell>
          <cell r="C311" t="str">
            <v>Meston</v>
          </cell>
          <cell r="D311" t="str">
            <v>Leah</v>
          </cell>
          <cell r="E311">
            <v>1</v>
          </cell>
          <cell r="F311">
            <v>9856</v>
          </cell>
          <cell r="H311">
            <v>0.05</v>
          </cell>
          <cell r="I311" t="str">
            <v>Yes</v>
          </cell>
          <cell r="L311">
            <v>36.25</v>
          </cell>
        </row>
        <row r="312">
          <cell r="B312" t="str">
            <v>UHH</v>
          </cell>
          <cell r="C312" t="str">
            <v>Moorhouse</v>
          </cell>
          <cell r="D312" t="str">
            <v>Angela</v>
          </cell>
          <cell r="E312">
            <v>1</v>
          </cell>
          <cell r="F312">
            <v>10000</v>
          </cell>
          <cell r="L312">
            <v>36.25</v>
          </cell>
        </row>
        <row r="313">
          <cell r="B313" t="str">
            <v>UHH</v>
          </cell>
          <cell r="C313" t="str">
            <v>Moran</v>
          </cell>
          <cell r="D313" t="str">
            <v>Jodie</v>
          </cell>
          <cell r="E313">
            <v>1</v>
          </cell>
          <cell r="F313">
            <v>13300</v>
          </cell>
          <cell r="H313">
            <v>0.05</v>
          </cell>
          <cell r="I313" t="str">
            <v>Yes</v>
          </cell>
          <cell r="L313">
            <v>36.25</v>
          </cell>
        </row>
        <row r="314">
          <cell r="B314" t="str">
            <v>UHH</v>
          </cell>
          <cell r="C314" t="str">
            <v>Normington</v>
          </cell>
          <cell r="D314" t="str">
            <v>Jonathan</v>
          </cell>
          <cell r="E314">
            <v>1</v>
          </cell>
          <cell r="F314">
            <v>14850</v>
          </cell>
          <cell r="H314">
            <v>0.05</v>
          </cell>
          <cell r="I314" t="str">
            <v>Yes</v>
          </cell>
          <cell r="L314">
            <v>36.25</v>
          </cell>
        </row>
        <row r="315">
          <cell r="B315" t="str">
            <v>UHH</v>
          </cell>
          <cell r="C315" t="str">
            <v>Nowaz</v>
          </cell>
          <cell r="D315" t="str">
            <v>Rehana</v>
          </cell>
          <cell r="E315">
            <v>1</v>
          </cell>
          <cell r="F315">
            <v>8423</v>
          </cell>
          <cell r="L315">
            <v>36.25</v>
          </cell>
        </row>
        <row r="316">
          <cell r="B316" t="str">
            <v>UHH</v>
          </cell>
          <cell r="C316" t="str">
            <v>O'Shea</v>
          </cell>
          <cell r="D316" t="str">
            <v>Louise</v>
          </cell>
          <cell r="E316">
            <v>1</v>
          </cell>
          <cell r="F316">
            <v>14850</v>
          </cell>
          <cell r="L316">
            <v>36.25</v>
          </cell>
        </row>
        <row r="317">
          <cell r="B317" t="str">
            <v>UHH</v>
          </cell>
          <cell r="C317" t="str">
            <v>Pink</v>
          </cell>
          <cell r="D317" t="str">
            <v>Eleanor</v>
          </cell>
          <cell r="E317">
            <v>1</v>
          </cell>
          <cell r="F317">
            <v>12600</v>
          </cell>
          <cell r="L317">
            <v>36.25</v>
          </cell>
        </row>
        <row r="318">
          <cell r="B318" t="str">
            <v>UHH</v>
          </cell>
          <cell r="C318" t="str">
            <v>Pollitt</v>
          </cell>
          <cell r="D318" t="str">
            <v>Gillian</v>
          </cell>
          <cell r="E318">
            <v>1</v>
          </cell>
          <cell r="F318">
            <v>9600</v>
          </cell>
          <cell r="H318">
            <v>0.05</v>
          </cell>
          <cell r="I318" t="str">
            <v>Yes</v>
          </cell>
          <cell r="L318">
            <v>36.25</v>
          </cell>
        </row>
        <row r="319">
          <cell r="B319" t="str">
            <v>UHH</v>
          </cell>
          <cell r="C319" t="str">
            <v>Priston *</v>
          </cell>
          <cell r="D319" t="str">
            <v>Joanne</v>
          </cell>
          <cell r="E319">
            <v>1</v>
          </cell>
          <cell r="F319">
            <v>17325</v>
          </cell>
          <cell r="H319">
            <v>0.05</v>
          </cell>
          <cell r="I319" t="str">
            <v>Yes</v>
          </cell>
          <cell r="L319">
            <v>36.25</v>
          </cell>
        </row>
        <row r="320">
          <cell r="B320" t="str">
            <v>UHH</v>
          </cell>
          <cell r="C320" t="str">
            <v>Riley</v>
          </cell>
          <cell r="D320" t="str">
            <v>Natalie</v>
          </cell>
          <cell r="E320">
            <v>1</v>
          </cell>
          <cell r="F320">
            <v>11900</v>
          </cell>
          <cell r="L320">
            <v>36.25</v>
          </cell>
        </row>
        <row r="321">
          <cell r="B321" t="str">
            <v>UHH</v>
          </cell>
          <cell r="C321" t="str">
            <v>Robertshaw</v>
          </cell>
          <cell r="D321" t="str">
            <v>Kairon</v>
          </cell>
          <cell r="E321">
            <v>1</v>
          </cell>
          <cell r="F321">
            <v>8500</v>
          </cell>
          <cell r="L321">
            <v>36.25</v>
          </cell>
        </row>
        <row r="322">
          <cell r="B322" t="str">
            <v>UHH</v>
          </cell>
          <cell r="C322" t="str">
            <v>Robinson</v>
          </cell>
          <cell r="D322" t="str">
            <v>Craig</v>
          </cell>
          <cell r="E322">
            <v>1</v>
          </cell>
          <cell r="F322">
            <v>11230</v>
          </cell>
          <cell r="H322">
            <v>0.05</v>
          </cell>
          <cell r="I322" t="str">
            <v>Yes</v>
          </cell>
          <cell r="L322">
            <v>36.25</v>
          </cell>
        </row>
        <row r="323">
          <cell r="B323" t="str">
            <v>UHH</v>
          </cell>
          <cell r="C323" t="str">
            <v>Shinn</v>
          </cell>
          <cell r="D323" t="str">
            <v>Kathryn</v>
          </cell>
          <cell r="E323">
            <v>1</v>
          </cell>
          <cell r="F323">
            <v>13300</v>
          </cell>
          <cell r="I323" t="str">
            <v>Yes</v>
          </cell>
          <cell r="L323">
            <v>36.25</v>
          </cell>
        </row>
        <row r="324">
          <cell r="B324" t="str">
            <v>UHH</v>
          </cell>
          <cell r="C324" t="str">
            <v>Smith</v>
          </cell>
          <cell r="D324" t="str">
            <v>Nicholas</v>
          </cell>
          <cell r="E324">
            <v>1</v>
          </cell>
          <cell r="F324">
            <v>9000</v>
          </cell>
          <cell r="L324">
            <v>36.25</v>
          </cell>
        </row>
        <row r="325">
          <cell r="B325" t="str">
            <v>UHH</v>
          </cell>
          <cell r="C325" t="str">
            <v>Stabler</v>
          </cell>
          <cell r="D325" t="str">
            <v>Maxine</v>
          </cell>
          <cell r="E325">
            <v>1</v>
          </cell>
          <cell r="F325">
            <v>13300</v>
          </cell>
          <cell r="H325">
            <v>0.05</v>
          </cell>
          <cell r="I325" t="str">
            <v>Yes</v>
          </cell>
          <cell r="L325">
            <v>36.25</v>
          </cell>
        </row>
        <row r="326">
          <cell r="B326" t="str">
            <v>UHH</v>
          </cell>
          <cell r="C326" t="str">
            <v>Sutcliffe</v>
          </cell>
          <cell r="D326" t="str">
            <v>Christine</v>
          </cell>
          <cell r="E326">
            <v>1</v>
          </cell>
          <cell r="F326">
            <v>9500</v>
          </cell>
          <cell r="L326">
            <v>36.25</v>
          </cell>
        </row>
        <row r="327">
          <cell r="B327" t="str">
            <v>UHH</v>
          </cell>
          <cell r="C327" t="str">
            <v>Sykes</v>
          </cell>
          <cell r="D327" t="str">
            <v>Chloe</v>
          </cell>
          <cell r="E327">
            <v>1</v>
          </cell>
          <cell r="F327">
            <v>9600</v>
          </cell>
          <cell r="L327">
            <v>36.25</v>
          </cell>
        </row>
        <row r="328">
          <cell r="B328" t="str">
            <v>UHH</v>
          </cell>
          <cell r="C328" t="str">
            <v>Taylor</v>
          </cell>
          <cell r="D328" t="str">
            <v>Lucy</v>
          </cell>
          <cell r="E328">
            <v>1</v>
          </cell>
          <cell r="F328">
            <v>12600</v>
          </cell>
          <cell r="H328">
            <v>0.05</v>
          </cell>
          <cell r="I328" t="str">
            <v>Yes</v>
          </cell>
          <cell r="L328">
            <v>36.25</v>
          </cell>
        </row>
        <row r="329">
          <cell r="B329" t="str">
            <v>UHH</v>
          </cell>
          <cell r="C329" t="str">
            <v>Whytock</v>
          </cell>
          <cell r="D329" t="str">
            <v>Brian</v>
          </cell>
          <cell r="E329">
            <v>1</v>
          </cell>
          <cell r="F329">
            <v>19665</v>
          </cell>
          <cell r="L329">
            <v>36.25</v>
          </cell>
        </row>
        <row r="330">
          <cell r="B330" t="str">
            <v>UHH</v>
          </cell>
          <cell r="C330" t="str">
            <v>Wilson</v>
          </cell>
          <cell r="D330" t="str">
            <v>Hayley</v>
          </cell>
          <cell r="E330">
            <v>1</v>
          </cell>
          <cell r="F330">
            <v>10658</v>
          </cell>
          <cell r="L330">
            <v>36.25</v>
          </cell>
        </row>
        <row r="331">
          <cell r="B331" t="str">
            <v>UHH</v>
          </cell>
          <cell r="C331" t="str">
            <v>Wood</v>
          </cell>
          <cell r="D331" t="str">
            <v>Rachel</v>
          </cell>
          <cell r="E331">
            <v>1</v>
          </cell>
          <cell r="F331">
            <v>16500</v>
          </cell>
          <cell r="H331">
            <v>0.05</v>
          </cell>
          <cell r="I331" t="str">
            <v>Yes</v>
          </cell>
          <cell r="L331">
            <v>36.25</v>
          </cell>
        </row>
        <row r="332">
          <cell r="B332" t="str">
            <v>VCY</v>
          </cell>
          <cell r="C332" t="str">
            <v>Aros</v>
          </cell>
          <cell r="D332" t="str">
            <v>Carmen</v>
          </cell>
          <cell r="E332">
            <v>1</v>
          </cell>
          <cell r="F332">
            <v>17763</v>
          </cell>
          <cell r="H332">
            <v>0.05</v>
          </cell>
          <cell r="I332" t="str">
            <v>Yes</v>
          </cell>
          <cell r="L332">
            <v>36.25</v>
          </cell>
        </row>
        <row r="333">
          <cell r="B333" t="str">
            <v>VCY</v>
          </cell>
          <cell r="C333" t="str">
            <v>Barnes</v>
          </cell>
          <cell r="D333" t="str">
            <v>Joan</v>
          </cell>
          <cell r="E333">
            <v>1</v>
          </cell>
          <cell r="F333">
            <v>19982</v>
          </cell>
          <cell r="I333" t="str">
            <v>Ex-CAG</v>
          </cell>
          <cell r="L333">
            <v>36.25</v>
          </cell>
        </row>
        <row r="334">
          <cell r="B334" t="str">
            <v>VCY</v>
          </cell>
          <cell r="C334" t="str">
            <v>Bentley</v>
          </cell>
          <cell r="D334" t="str">
            <v>Helen</v>
          </cell>
          <cell r="E334">
            <v>1</v>
          </cell>
          <cell r="F334">
            <v>18642</v>
          </cell>
          <cell r="H334">
            <v>0.05</v>
          </cell>
          <cell r="I334" t="str">
            <v>Yes</v>
          </cell>
          <cell r="L334">
            <v>36.25</v>
          </cell>
        </row>
        <row r="335">
          <cell r="B335" t="str">
            <v>VCY</v>
          </cell>
          <cell r="C335" t="str">
            <v>Bowley</v>
          </cell>
          <cell r="D335" t="str">
            <v>Barbara</v>
          </cell>
          <cell r="E335">
            <v>1</v>
          </cell>
          <cell r="F335">
            <v>23876</v>
          </cell>
          <cell r="I335" t="str">
            <v>Ex-CAG</v>
          </cell>
          <cell r="L335">
            <v>36.25</v>
          </cell>
        </row>
        <row r="336">
          <cell r="B336" t="str">
            <v>VCY</v>
          </cell>
          <cell r="C336" t="str">
            <v>Brogan</v>
          </cell>
          <cell r="D336" t="str">
            <v>Peter</v>
          </cell>
          <cell r="E336">
            <v>1</v>
          </cell>
          <cell r="F336">
            <v>17763</v>
          </cell>
          <cell r="H336">
            <v>0.05</v>
          </cell>
          <cell r="I336" t="str">
            <v>Yes</v>
          </cell>
          <cell r="L336">
            <v>36.25</v>
          </cell>
        </row>
        <row r="337">
          <cell r="B337" t="str">
            <v>VCY</v>
          </cell>
          <cell r="C337" t="str">
            <v>Cumming</v>
          </cell>
          <cell r="D337" t="str">
            <v>John</v>
          </cell>
          <cell r="E337">
            <v>0.55000001192092896</v>
          </cell>
          <cell r="F337">
            <v>6500</v>
          </cell>
          <cell r="L337">
            <v>20</v>
          </cell>
        </row>
        <row r="338">
          <cell r="B338" t="str">
            <v>VCY</v>
          </cell>
          <cell r="C338" t="str">
            <v>Foxon</v>
          </cell>
          <cell r="D338" t="str">
            <v>Patricia</v>
          </cell>
          <cell r="E338">
            <v>0.55000001192092896</v>
          </cell>
          <cell r="F338">
            <v>6500</v>
          </cell>
          <cell r="L338">
            <v>20</v>
          </cell>
        </row>
        <row r="339">
          <cell r="B339" t="str">
            <v>VCY</v>
          </cell>
          <cell r="C339" t="str">
            <v>Fuller</v>
          </cell>
          <cell r="D339" t="str">
            <v>Margaret</v>
          </cell>
          <cell r="E339">
            <v>1</v>
          </cell>
          <cell r="F339">
            <v>25000</v>
          </cell>
          <cell r="I339" t="str">
            <v>Ex-CAG</v>
          </cell>
          <cell r="L339">
            <v>36.25</v>
          </cell>
        </row>
        <row r="340">
          <cell r="B340" t="str">
            <v>VCY</v>
          </cell>
          <cell r="C340" t="str">
            <v>Gurd</v>
          </cell>
          <cell r="D340" t="str">
            <v>Anne</v>
          </cell>
          <cell r="E340">
            <v>1</v>
          </cell>
          <cell r="F340">
            <v>18474</v>
          </cell>
          <cell r="H340">
            <v>0.05</v>
          </cell>
          <cell r="I340" t="str">
            <v>Yes</v>
          </cell>
          <cell r="L340">
            <v>36.25</v>
          </cell>
        </row>
        <row r="341">
          <cell r="B341" t="str">
            <v>VCY</v>
          </cell>
          <cell r="C341" t="str">
            <v>Hallan</v>
          </cell>
          <cell r="D341" t="str">
            <v>Miru</v>
          </cell>
          <cell r="E341">
            <v>1</v>
          </cell>
          <cell r="F341">
            <v>20300</v>
          </cell>
          <cell r="H341">
            <v>0.05</v>
          </cell>
          <cell r="I341" t="str">
            <v>Yes</v>
          </cell>
          <cell r="L341">
            <v>36.25</v>
          </cell>
        </row>
        <row r="342">
          <cell r="B342" t="str">
            <v>VCY</v>
          </cell>
          <cell r="C342" t="str">
            <v>Hay</v>
          </cell>
          <cell r="D342" t="str">
            <v>Marcia</v>
          </cell>
          <cell r="E342">
            <v>1</v>
          </cell>
          <cell r="F342">
            <v>27267</v>
          </cell>
          <cell r="I342" t="str">
            <v>Ex-CAG</v>
          </cell>
          <cell r="L342">
            <v>36.25</v>
          </cell>
        </row>
        <row r="343">
          <cell r="B343" t="str">
            <v>VCY</v>
          </cell>
          <cell r="C343" t="str">
            <v>Johnson</v>
          </cell>
          <cell r="D343" t="str">
            <v>Elizabeth</v>
          </cell>
          <cell r="E343">
            <v>1</v>
          </cell>
          <cell r="F343">
            <v>18035</v>
          </cell>
          <cell r="H343">
            <v>0.05</v>
          </cell>
          <cell r="I343" t="str">
            <v>Yes</v>
          </cell>
          <cell r="L343">
            <v>36.25</v>
          </cell>
        </row>
        <row r="344">
          <cell r="B344" t="str">
            <v>VCY</v>
          </cell>
          <cell r="C344" t="str">
            <v>Kay</v>
          </cell>
          <cell r="D344" t="str">
            <v>Dawn</v>
          </cell>
          <cell r="E344">
            <v>1</v>
          </cell>
          <cell r="F344">
            <v>18025</v>
          </cell>
          <cell r="H344">
            <v>0.05</v>
          </cell>
          <cell r="I344" t="str">
            <v>Yes</v>
          </cell>
          <cell r="L344">
            <v>36.25</v>
          </cell>
        </row>
        <row r="345">
          <cell r="B345" t="str">
            <v>VCY</v>
          </cell>
          <cell r="C345" t="str">
            <v>Ledger</v>
          </cell>
          <cell r="D345" t="str">
            <v>Shirley</v>
          </cell>
          <cell r="E345">
            <v>0.80000001192092896</v>
          </cell>
          <cell r="F345">
            <v>18504</v>
          </cell>
          <cell r="I345" t="str">
            <v>Ex-CAG</v>
          </cell>
          <cell r="L345">
            <v>29</v>
          </cell>
        </row>
        <row r="346">
          <cell r="B346" t="str">
            <v>VCY</v>
          </cell>
          <cell r="C346" t="str">
            <v>Lewis</v>
          </cell>
          <cell r="D346" t="str">
            <v>Thomas</v>
          </cell>
          <cell r="E346">
            <v>1</v>
          </cell>
          <cell r="F346">
            <v>25375</v>
          </cell>
          <cell r="H346">
            <v>0.05</v>
          </cell>
          <cell r="I346" t="str">
            <v>Yes</v>
          </cell>
          <cell r="L346">
            <v>36.25</v>
          </cell>
        </row>
        <row r="347">
          <cell r="B347" t="str">
            <v>VCY</v>
          </cell>
          <cell r="C347" t="str">
            <v>Lingard</v>
          </cell>
          <cell r="D347" t="str">
            <v>Helen</v>
          </cell>
          <cell r="E347">
            <v>1</v>
          </cell>
          <cell r="F347">
            <v>17763</v>
          </cell>
          <cell r="H347">
            <v>0.05</v>
          </cell>
          <cell r="I347" t="str">
            <v>Yes</v>
          </cell>
          <cell r="L347">
            <v>36.25</v>
          </cell>
        </row>
        <row r="348">
          <cell r="B348" t="str">
            <v>VCY</v>
          </cell>
          <cell r="C348" t="str">
            <v>McKeown</v>
          </cell>
          <cell r="D348" t="str">
            <v>Neil</v>
          </cell>
          <cell r="E348">
            <v>1</v>
          </cell>
          <cell r="F348">
            <v>18296</v>
          </cell>
          <cell r="H348">
            <v>0.05</v>
          </cell>
          <cell r="I348" t="str">
            <v>Yes</v>
          </cell>
          <cell r="L348">
            <v>36.25</v>
          </cell>
        </row>
        <row r="349">
          <cell r="B349" t="str">
            <v>VCY</v>
          </cell>
          <cell r="C349" t="str">
            <v>McReynolds</v>
          </cell>
          <cell r="D349" t="str">
            <v>Malcolm</v>
          </cell>
          <cell r="E349">
            <v>0.80000001192092896</v>
          </cell>
          <cell r="F349">
            <v>16920</v>
          </cell>
          <cell r="I349" t="str">
            <v>Ex-CAG</v>
          </cell>
          <cell r="L349">
            <v>29</v>
          </cell>
        </row>
        <row r="350">
          <cell r="B350" t="str">
            <v>VCY</v>
          </cell>
          <cell r="C350" t="str">
            <v>McReynolds</v>
          </cell>
          <cell r="D350" t="str">
            <v>Mark</v>
          </cell>
          <cell r="E350">
            <v>1</v>
          </cell>
          <cell r="F350">
            <v>25000</v>
          </cell>
          <cell r="I350" t="str">
            <v>Ex-CAG</v>
          </cell>
          <cell r="L350">
            <v>36.25</v>
          </cell>
        </row>
        <row r="351">
          <cell r="B351" t="str">
            <v>VCY</v>
          </cell>
          <cell r="C351" t="str">
            <v>Parry</v>
          </cell>
          <cell r="D351" t="str">
            <v>Sheila</v>
          </cell>
          <cell r="E351">
            <v>0.6600000262260437</v>
          </cell>
          <cell r="F351">
            <v>13000</v>
          </cell>
          <cell r="H351">
            <v>0.05</v>
          </cell>
          <cell r="I351" t="str">
            <v>Yes</v>
          </cell>
          <cell r="L351">
            <v>24</v>
          </cell>
        </row>
        <row r="352">
          <cell r="B352" t="str">
            <v>VCY</v>
          </cell>
          <cell r="C352" t="str">
            <v>Ridley</v>
          </cell>
          <cell r="D352" t="str">
            <v>Sandra</v>
          </cell>
          <cell r="E352">
            <v>1</v>
          </cell>
          <cell r="F352">
            <v>38139</v>
          </cell>
          <cell r="I352" t="str">
            <v>Ex-CAG</v>
          </cell>
          <cell r="J352" t="str">
            <v>Yes</v>
          </cell>
          <cell r="L352">
            <v>36.25</v>
          </cell>
        </row>
        <row r="353">
          <cell r="B353" t="str">
            <v>VCY</v>
          </cell>
          <cell r="C353" t="str">
            <v>Robertson</v>
          </cell>
          <cell r="D353" t="str">
            <v>Vivienne</v>
          </cell>
          <cell r="E353">
            <v>1</v>
          </cell>
          <cell r="F353">
            <v>19982</v>
          </cell>
          <cell r="I353" t="str">
            <v>Ex-CAG</v>
          </cell>
          <cell r="L353">
            <v>36.25</v>
          </cell>
        </row>
        <row r="354">
          <cell r="B354" t="str">
            <v>VCY</v>
          </cell>
          <cell r="C354" t="str">
            <v>Roxburgh</v>
          </cell>
          <cell r="D354" t="str">
            <v>Shelagh</v>
          </cell>
          <cell r="E354">
            <v>1</v>
          </cell>
          <cell r="F354">
            <v>18856</v>
          </cell>
          <cell r="H354">
            <v>0.05</v>
          </cell>
          <cell r="I354" t="str">
            <v>Yes</v>
          </cell>
          <cell r="L354">
            <v>36.25</v>
          </cell>
        </row>
        <row r="355">
          <cell r="B355" t="str">
            <v>VCY</v>
          </cell>
          <cell r="C355" t="str">
            <v>Stretton</v>
          </cell>
          <cell r="D355" t="str">
            <v>Eileen</v>
          </cell>
          <cell r="E355">
            <v>1</v>
          </cell>
          <cell r="F355">
            <v>19982</v>
          </cell>
          <cell r="I355" t="str">
            <v>Ex-CAG</v>
          </cell>
          <cell r="L355">
            <v>36.25</v>
          </cell>
        </row>
        <row r="356">
          <cell r="B356" t="str">
            <v>VCY</v>
          </cell>
          <cell r="C356" t="str">
            <v>Tunstall</v>
          </cell>
          <cell r="D356" t="str">
            <v>Vivien</v>
          </cell>
          <cell r="E356">
            <v>1</v>
          </cell>
          <cell r="F356">
            <v>20044</v>
          </cell>
          <cell r="I356" t="str">
            <v>Ex-CAG</v>
          </cell>
          <cell r="L356">
            <v>36.25</v>
          </cell>
        </row>
        <row r="357">
          <cell r="B357" t="str">
            <v>VCY</v>
          </cell>
          <cell r="C357" t="str">
            <v>Werry</v>
          </cell>
          <cell r="D357" t="str">
            <v>Sandra</v>
          </cell>
          <cell r="E357">
            <v>0.80000001192092896</v>
          </cell>
          <cell r="F357">
            <v>15986</v>
          </cell>
          <cell r="I357" t="str">
            <v>Ex-CAG</v>
          </cell>
          <cell r="L357">
            <v>29</v>
          </cell>
        </row>
        <row r="358">
          <cell r="B358" t="str">
            <v>VCY</v>
          </cell>
          <cell r="C358" t="str">
            <v>Wileman</v>
          </cell>
          <cell r="D358" t="str">
            <v>Lynne</v>
          </cell>
          <cell r="E358">
            <v>1</v>
          </cell>
          <cell r="F358">
            <v>13533</v>
          </cell>
          <cell r="H358">
            <v>0.05</v>
          </cell>
          <cell r="I358" t="str">
            <v>Yes</v>
          </cell>
          <cell r="L358">
            <v>36.25</v>
          </cell>
        </row>
        <row r="359">
          <cell r="B359" t="str">
            <v>VCY</v>
          </cell>
          <cell r="C359" t="str">
            <v>Yapp</v>
          </cell>
          <cell r="D359" t="str">
            <v>Robin</v>
          </cell>
          <cell r="E359">
            <v>1</v>
          </cell>
          <cell r="F359">
            <v>19688</v>
          </cell>
          <cell r="I359" t="str">
            <v>Ex-CAG</v>
          </cell>
          <cell r="L359">
            <v>36.25</v>
          </cell>
        </row>
        <row r="360">
          <cell r="B360" t="str">
            <v>VDY</v>
          </cell>
          <cell r="C360" t="str">
            <v>Bevan</v>
          </cell>
          <cell r="D360" t="str">
            <v>Tim</v>
          </cell>
          <cell r="E360">
            <v>1</v>
          </cell>
          <cell r="F360">
            <v>28325</v>
          </cell>
          <cell r="I360" t="str">
            <v>Ex-CAG</v>
          </cell>
          <cell r="J360" t="str">
            <v>Yes</v>
          </cell>
          <cell r="L360">
            <v>36.25</v>
          </cell>
        </row>
        <row r="361">
          <cell r="B361" t="str">
            <v>VDY</v>
          </cell>
          <cell r="C361" t="str">
            <v>Haines</v>
          </cell>
          <cell r="D361" t="str">
            <v>Jennifer</v>
          </cell>
          <cell r="E361">
            <v>1</v>
          </cell>
          <cell r="F361">
            <v>10873</v>
          </cell>
          <cell r="H361">
            <v>0.05</v>
          </cell>
          <cell r="I361" t="str">
            <v>Yes</v>
          </cell>
          <cell r="L361">
            <v>36.25</v>
          </cell>
        </row>
        <row r="362">
          <cell r="B362" t="str">
            <v>VDY</v>
          </cell>
          <cell r="C362" t="str">
            <v>Pressley</v>
          </cell>
          <cell r="D362" t="str">
            <v>Janet</v>
          </cell>
          <cell r="E362">
            <v>1</v>
          </cell>
          <cell r="F362">
            <v>29097</v>
          </cell>
          <cell r="H362">
            <v>0.05</v>
          </cell>
          <cell r="I362" t="str">
            <v>Yes</v>
          </cell>
          <cell r="J362" t="str">
            <v>Yes</v>
          </cell>
          <cell r="L362">
            <v>36.25</v>
          </cell>
        </row>
        <row r="363">
          <cell r="B363" t="str">
            <v>VPM</v>
          </cell>
          <cell r="C363" t="str">
            <v>Cholwill</v>
          </cell>
          <cell r="D363" t="str">
            <v>Valerie</v>
          </cell>
          <cell r="E363">
            <v>1</v>
          </cell>
          <cell r="F363">
            <v>16480</v>
          </cell>
          <cell r="H363">
            <v>0.05</v>
          </cell>
          <cell r="I363" t="str">
            <v>Yes</v>
          </cell>
          <cell r="L363">
            <v>36.25</v>
          </cell>
        </row>
        <row r="364">
          <cell r="B364" t="str">
            <v>VPM</v>
          </cell>
          <cell r="C364" t="str">
            <v>Colburn</v>
          </cell>
          <cell r="D364" t="str">
            <v>Vera</v>
          </cell>
          <cell r="E364">
            <v>1</v>
          </cell>
          <cell r="F364">
            <v>15450</v>
          </cell>
          <cell r="H364">
            <v>0.05</v>
          </cell>
          <cell r="I364" t="str">
            <v>Yes</v>
          </cell>
          <cell r="L364">
            <v>36.25</v>
          </cell>
        </row>
        <row r="365">
          <cell r="B365" t="str">
            <v>VPM</v>
          </cell>
          <cell r="C365" t="str">
            <v>Hawgood</v>
          </cell>
          <cell r="D365" t="str">
            <v>Colin</v>
          </cell>
          <cell r="E365">
            <v>1</v>
          </cell>
          <cell r="F365">
            <v>27359</v>
          </cell>
          <cell r="H365">
            <v>0.05</v>
          </cell>
          <cell r="I365" t="str">
            <v>Yes</v>
          </cell>
          <cell r="L365">
            <v>36.25</v>
          </cell>
        </row>
        <row r="366">
          <cell r="B366" t="str">
            <v>VPM</v>
          </cell>
          <cell r="C366" t="str">
            <v>Holland</v>
          </cell>
          <cell r="D366" t="str">
            <v>Susan</v>
          </cell>
          <cell r="E366">
            <v>1</v>
          </cell>
          <cell r="F366">
            <v>24700</v>
          </cell>
          <cell r="H366">
            <v>0.05</v>
          </cell>
          <cell r="I366" t="str">
            <v>Yes</v>
          </cell>
          <cell r="L366">
            <v>36.25</v>
          </cell>
        </row>
        <row r="367">
          <cell r="B367" t="str">
            <v>VPM</v>
          </cell>
          <cell r="C367" t="str">
            <v>Lane</v>
          </cell>
          <cell r="D367" t="str">
            <v>Richard</v>
          </cell>
          <cell r="E367">
            <v>1</v>
          </cell>
          <cell r="F367">
            <v>29820</v>
          </cell>
          <cell r="H367">
            <v>0.05</v>
          </cell>
          <cell r="I367" t="str">
            <v>Yes</v>
          </cell>
          <cell r="J367" t="str">
            <v>Yes</v>
          </cell>
          <cell r="L367">
            <v>36.25</v>
          </cell>
        </row>
        <row r="368">
          <cell r="B368" t="str">
            <v>VPM</v>
          </cell>
          <cell r="C368" t="str">
            <v>Marenda</v>
          </cell>
          <cell r="D368" t="str">
            <v>Marco</v>
          </cell>
          <cell r="E368">
            <v>1</v>
          </cell>
          <cell r="F368">
            <v>25000</v>
          </cell>
          <cell r="L368">
            <v>36.25</v>
          </cell>
        </row>
        <row r="369">
          <cell r="B369" t="str">
            <v>VPM</v>
          </cell>
          <cell r="C369" t="str">
            <v>Mison</v>
          </cell>
          <cell r="D369" t="str">
            <v>Susan</v>
          </cell>
          <cell r="E369">
            <v>1</v>
          </cell>
          <cell r="F369">
            <v>31627</v>
          </cell>
          <cell r="H369">
            <v>0.05</v>
          </cell>
          <cell r="I369" t="str">
            <v>Yes</v>
          </cell>
          <cell r="L369">
            <v>36.25</v>
          </cell>
        </row>
        <row r="370">
          <cell r="B370" t="str">
            <v>VPM</v>
          </cell>
          <cell r="C370" t="str">
            <v>Morgan</v>
          </cell>
          <cell r="D370" t="str">
            <v>Evelyn</v>
          </cell>
          <cell r="E370">
            <v>1</v>
          </cell>
          <cell r="F370">
            <v>18000</v>
          </cell>
          <cell r="H370">
            <v>0.05</v>
          </cell>
          <cell r="I370" t="str">
            <v>Yes</v>
          </cell>
          <cell r="L370">
            <v>36.25</v>
          </cell>
        </row>
        <row r="371">
          <cell r="B371" t="str">
            <v>VPM</v>
          </cell>
          <cell r="C371" t="str">
            <v>O'Connor</v>
          </cell>
          <cell r="D371" t="str">
            <v>Michael</v>
          </cell>
          <cell r="E371">
            <v>1</v>
          </cell>
          <cell r="F371">
            <v>31199</v>
          </cell>
          <cell r="H371">
            <v>0.05</v>
          </cell>
          <cell r="I371" t="str">
            <v>Yes</v>
          </cell>
          <cell r="J371" t="str">
            <v>Yes</v>
          </cell>
          <cell r="L371">
            <v>36.25</v>
          </cell>
        </row>
        <row r="372">
          <cell r="B372" t="str">
            <v>VPM</v>
          </cell>
          <cell r="C372" t="str">
            <v>Owusu-Akyaw</v>
          </cell>
          <cell r="D372" t="str">
            <v>Jennifer</v>
          </cell>
          <cell r="E372">
            <v>1</v>
          </cell>
          <cell r="F372">
            <v>22000</v>
          </cell>
          <cell r="L372">
            <v>36.25</v>
          </cell>
        </row>
        <row r="373">
          <cell r="B373" t="str">
            <v>VPM</v>
          </cell>
          <cell r="C373" t="str">
            <v>Pembry</v>
          </cell>
          <cell r="D373" t="str">
            <v>Pauline</v>
          </cell>
          <cell r="E373">
            <v>1</v>
          </cell>
          <cell r="F373">
            <v>36140</v>
          </cell>
          <cell r="H373">
            <v>0.05</v>
          </cell>
          <cell r="I373" t="str">
            <v>Yes</v>
          </cell>
          <cell r="J373" t="str">
            <v>Yes</v>
          </cell>
          <cell r="K373" t="str">
            <v>Yes</v>
          </cell>
          <cell r="L373">
            <v>36.25</v>
          </cell>
        </row>
        <row r="374">
          <cell r="B374" t="str">
            <v>VPM</v>
          </cell>
          <cell r="C374" t="str">
            <v>Springer</v>
          </cell>
          <cell r="D374" t="str">
            <v>Clio</v>
          </cell>
          <cell r="E374">
            <v>0.60000002384185791</v>
          </cell>
          <cell r="F374">
            <v>17000</v>
          </cell>
          <cell r="L374">
            <v>21.75</v>
          </cell>
        </row>
        <row r="375">
          <cell r="B375" t="str">
            <v>VPM</v>
          </cell>
          <cell r="C375" t="str">
            <v>Worby</v>
          </cell>
          <cell r="D375" t="str">
            <v>Betty</v>
          </cell>
          <cell r="E375">
            <v>1</v>
          </cell>
          <cell r="F375">
            <v>22166</v>
          </cell>
          <cell r="H375">
            <v>0.05</v>
          </cell>
          <cell r="I375" t="str">
            <v>Yes</v>
          </cell>
          <cell r="J375" t="str">
            <v>Yes</v>
          </cell>
          <cell r="L375">
            <v>36.25</v>
          </cell>
        </row>
        <row r="376">
          <cell r="B376" t="str">
            <v>VPM</v>
          </cell>
          <cell r="C376" t="str">
            <v>Young</v>
          </cell>
          <cell r="D376" t="str">
            <v>Linda</v>
          </cell>
          <cell r="E376">
            <v>0.80000001192092896</v>
          </cell>
          <cell r="F376">
            <v>20570</v>
          </cell>
          <cell r="H376">
            <v>0.05</v>
          </cell>
          <cell r="I376" t="str">
            <v>Yes</v>
          </cell>
          <cell r="L376">
            <v>29</v>
          </cell>
        </row>
        <row r="377">
          <cell r="B377" t="str">
            <v>VTY</v>
          </cell>
          <cell r="C377" t="str">
            <v>Burns</v>
          </cell>
          <cell r="D377" t="str">
            <v>Joan</v>
          </cell>
          <cell r="E377">
            <v>1</v>
          </cell>
          <cell r="F377">
            <v>13000</v>
          </cell>
          <cell r="I377" t="str">
            <v>Ex-CAG</v>
          </cell>
          <cell r="L377">
            <v>36.25</v>
          </cell>
        </row>
        <row r="378">
          <cell r="B378" t="str">
            <v>VTY</v>
          </cell>
          <cell r="C378" t="str">
            <v>Caddy</v>
          </cell>
          <cell r="D378" t="str">
            <v>Deborah</v>
          </cell>
          <cell r="E378">
            <v>0.18999999761581421</v>
          </cell>
          <cell r="F378">
            <v>1835</v>
          </cell>
          <cell r="H378">
            <v>0.05</v>
          </cell>
          <cell r="I378" t="str">
            <v>Yes</v>
          </cell>
          <cell r="L378">
            <v>7</v>
          </cell>
        </row>
        <row r="379">
          <cell r="B379" t="str">
            <v>VTY</v>
          </cell>
          <cell r="C379" t="str">
            <v>Everitt</v>
          </cell>
          <cell r="D379" t="str">
            <v>Julie</v>
          </cell>
          <cell r="E379">
            <v>1</v>
          </cell>
          <cell r="F379">
            <v>10797</v>
          </cell>
          <cell r="H379">
            <v>0.05</v>
          </cell>
          <cell r="I379" t="str">
            <v>Yes</v>
          </cell>
          <cell r="L379">
            <v>36.25</v>
          </cell>
        </row>
        <row r="380">
          <cell r="B380" t="str">
            <v>VTY</v>
          </cell>
          <cell r="C380" t="str">
            <v>Fisher</v>
          </cell>
          <cell r="D380" t="str">
            <v>Diane</v>
          </cell>
          <cell r="E380">
            <v>1</v>
          </cell>
          <cell r="F380">
            <v>11500</v>
          </cell>
          <cell r="L380">
            <v>36.25</v>
          </cell>
        </row>
        <row r="381">
          <cell r="B381" t="str">
            <v>VTY</v>
          </cell>
          <cell r="C381" t="str">
            <v>Fletcher</v>
          </cell>
          <cell r="D381" t="str">
            <v>Clare</v>
          </cell>
          <cell r="E381">
            <v>1</v>
          </cell>
          <cell r="F381">
            <v>10873</v>
          </cell>
          <cell r="L381">
            <v>36.25</v>
          </cell>
        </row>
        <row r="382">
          <cell r="B382" t="str">
            <v>VTY</v>
          </cell>
          <cell r="C382" t="str">
            <v>Garland</v>
          </cell>
          <cell r="D382" t="str">
            <v>Elizabeth</v>
          </cell>
          <cell r="E382">
            <v>0.68999999761581421</v>
          </cell>
          <cell r="F382">
            <v>7750</v>
          </cell>
          <cell r="I382" t="str">
            <v>Ex-CAG</v>
          </cell>
          <cell r="L382">
            <v>25</v>
          </cell>
        </row>
        <row r="383">
          <cell r="B383" t="str">
            <v>VTY</v>
          </cell>
          <cell r="C383" t="str">
            <v>Hewitt</v>
          </cell>
          <cell r="D383" t="str">
            <v>Chris</v>
          </cell>
          <cell r="E383">
            <v>1</v>
          </cell>
          <cell r="F383">
            <v>10000</v>
          </cell>
          <cell r="L383">
            <v>36.25</v>
          </cell>
        </row>
        <row r="384">
          <cell r="B384" t="str">
            <v>VTY</v>
          </cell>
          <cell r="C384" t="str">
            <v>Holyland</v>
          </cell>
          <cell r="D384" t="str">
            <v>Donna</v>
          </cell>
          <cell r="E384">
            <v>1</v>
          </cell>
          <cell r="F384">
            <v>9500</v>
          </cell>
          <cell r="L384">
            <v>36.25</v>
          </cell>
        </row>
        <row r="385">
          <cell r="B385" t="str">
            <v>VTY</v>
          </cell>
          <cell r="C385" t="str">
            <v>Isaac</v>
          </cell>
          <cell r="D385" t="str">
            <v>Barbara</v>
          </cell>
          <cell r="E385">
            <v>1</v>
          </cell>
          <cell r="F385">
            <v>10873</v>
          </cell>
          <cell r="H385">
            <v>0.05</v>
          </cell>
          <cell r="I385" t="str">
            <v>Yes</v>
          </cell>
          <cell r="L385">
            <v>36.25</v>
          </cell>
        </row>
        <row r="386">
          <cell r="B386" t="str">
            <v>VTY</v>
          </cell>
          <cell r="C386" t="str">
            <v>James</v>
          </cell>
          <cell r="D386" t="str">
            <v>Ellen</v>
          </cell>
          <cell r="E386">
            <v>1</v>
          </cell>
          <cell r="F386">
            <v>10835</v>
          </cell>
          <cell r="H386">
            <v>0.05</v>
          </cell>
          <cell r="I386" t="str">
            <v>Yes</v>
          </cell>
          <cell r="L386">
            <v>36.25</v>
          </cell>
        </row>
        <row r="387">
          <cell r="B387" t="str">
            <v>VTY</v>
          </cell>
          <cell r="C387" t="str">
            <v>Lindsay</v>
          </cell>
          <cell r="D387" t="str">
            <v>Claire</v>
          </cell>
          <cell r="E387">
            <v>0.55000001192092896</v>
          </cell>
          <cell r="F387">
            <v>5459</v>
          </cell>
          <cell r="H387">
            <v>0.05</v>
          </cell>
          <cell r="I387" t="str">
            <v>Yes</v>
          </cell>
          <cell r="L387">
            <v>20</v>
          </cell>
        </row>
        <row r="388">
          <cell r="B388" t="str">
            <v>VTY</v>
          </cell>
          <cell r="C388" t="str">
            <v>Lusty</v>
          </cell>
          <cell r="D388" t="str">
            <v>Kellie</v>
          </cell>
          <cell r="E388">
            <v>1</v>
          </cell>
          <cell r="F388">
            <v>10797</v>
          </cell>
          <cell r="L388">
            <v>36.25</v>
          </cell>
        </row>
        <row r="389">
          <cell r="B389" t="str">
            <v>VTY</v>
          </cell>
          <cell r="C389" t="str">
            <v>Maycock</v>
          </cell>
          <cell r="D389" t="str">
            <v>Ann</v>
          </cell>
          <cell r="E389">
            <v>1</v>
          </cell>
          <cell r="F389">
            <v>11500</v>
          </cell>
          <cell r="L389">
            <v>36.25</v>
          </cell>
        </row>
        <row r="390">
          <cell r="B390" t="str">
            <v>VTY</v>
          </cell>
          <cell r="C390" t="str">
            <v>McNaught</v>
          </cell>
          <cell r="D390" t="str">
            <v>Melanie</v>
          </cell>
          <cell r="E390">
            <v>0.62000000476837158</v>
          </cell>
          <cell r="F390">
            <v>5897</v>
          </cell>
          <cell r="H390">
            <v>0.05</v>
          </cell>
          <cell r="I390" t="str">
            <v>Yes</v>
          </cell>
          <cell r="L390">
            <v>22.5</v>
          </cell>
        </row>
        <row r="391">
          <cell r="B391" t="str">
            <v>VTY</v>
          </cell>
          <cell r="C391" t="str">
            <v>Osborne</v>
          </cell>
          <cell r="D391" t="str">
            <v>Tammi</v>
          </cell>
          <cell r="E391">
            <v>1</v>
          </cell>
          <cell r="F391">
            <v>9500</v>
          </cell>
          <cell r="L391">
            <v>36.25</v>
          </cell>
        </row>
        <row r="392">
          <cell r="B392" t="str">
            <v>VTY</v>
          </cell>
          <cell r="C392" t="str">
            <v>Owens</v>
          </cell>
          <cell r="D392" t="str">
            <v>Cathy</v>
          </cell>
          <cell r="E392">
            <v>1</v>
          </cell>
          <cell r="F392">
            <v>9500</v>
          </cell>
          <cell r="L392">
            <v>36.25</v>
          </cell>
        </row>
        <row r="393">
          <cell r="B393" t="str">
            <v>VTY</v>
          </cell>
          <cell r="C393" t="str">
            <v>Parkinson</v>
          </cell>
          <cell r="D393" t="str">
            <v>Janet</v>
          </cell>
          <cell r="E393">
            <v>1</v>
          </cell>
          <cell r="F393">
            <v>11175</v>
          </cell>
          <cell r="I393" t="str">
            <v>Ex-CAG</v>
          </cell>
          <cell r="L393">
            <v>36.25</v>
          </cell>
        </row>
        <row r="394">
          <cell r="B394" t="str">
            <v>VTY</v>
          </cell>
          <cell r="C394" t="str">
            <v>Pratt</v>
          </cell>
          <cell r="D394" t="str">
            <v>Suzanne</v>
          </cell>
          <cell r="E394">
            <v>1</v>
          </cell>
          <cell r="F394">
            <v>11177</v>
          </cell>
          <cell r="I394" t="str">
            <v>Ex-CAG</v>
          </cell>
          <cell r="L394">
            <v>36.25</v>
          </cell>
        </row>
        <row r="395">
          <cell r="B395" t="str">
            <v>VTY</v>
          </cell>
          <cell r="C395" t="str">
            <v>Sheikh</v>
          </cell>
          <cell r="D395" t="str">
            <v>Shenaz</v>
          </cell>
          <cell r="E395">
            <v>0.55000001192092896</v>
          </cell>
          <cell r="F395">
            <v>5523</v>
          </cell>
          <cell r="H395">
            <v>0.05</v>
          </cell>
          <cell r="I395" t="str">
            <v>Yes</v>
          </cell>
          <cell r="L395">
            <v>20</v>
          </cell>
        </row>
        <row r="396">
          <cell r="B396" t="str">
            <v>VTY</v>
          </cell>
          <cell r="C396" t="str">
            <v>Swaby</v>
          </cell>
          <cell r="D396" t="str">
            <v>Angela</v>
          </cell>
          <cell r="E396">
            <v>1</v>
          </cell>
          <cell r="F396">
            <v>12269</v>
          </cell>
          <cell r="I396" t="str">
            <v>Ex-CAG</v>
          </cell>
          <cell r="L396">
            <v>36.25</v>
          </cell>
        </row>
        <row r="397">
          <cell r="B397" t="str">
            <v>VTY</v>
          </cell>
          <cell r="C397" t="str">
            <v>Tranter</v>
          </cell>
          <cell r="D397" t="str">
            <v>Yvonne</v>
          </cell>
          <cell r="E397">
            <v>1</v>
          </cell>
          <cell r="F397">
            <v>9500</v>
          </cell>
          <cell r="H397">
            <v>0.05</v>
          </cell>
          <cell r="I397" t="str">
            <v>Yes</v>
          </cell>
          <cell r="L397">
            <v>36.25</v>
          </cell>
        </row>
        <row r="398">
          <cell r="B398" t="str">
            <v>VTY</v>
          </cell>
          <cell r="C398" t="str">
            <v>Wood</v>
          </cell>
          <cell r="D398" t="str">
            <v>Teresa</v>
          </cell>
          <cell r="E398">
            <v>1</v>
          </cell>
          <cell r="F398">
            <v>14834</v>
          </cell>
          <cell r="I398" t="str">
            <v>Ex-CAG</v>
          </cell>
          <cell r="L398">
            <v>36.25</v>
          </cell>
        </row>
        <row r="399">
          <cell r="B399" t="str">
            <v>VVY</v>
          </cell>
          <cell r="C399" t="str">
            <v>Armson</v>
          </cell>
          <cell r="D399" t="str">
            <v>Susan</v>
          </cell>
          <cell r="E399">
            <v>1</v>
          </cell>
          <cell r="F399">
            <v>12000</v>
          </cell>
          <cell r="I399" t="str">
            <v>Ex-CAG</v>
          </cell>
          <cell r="L399">
            <v>36.25</v>
          </cell>
        </row>
        <row r="400">
          <cell r="B400" t="str">
            <v>VVY</v>
          </cell>
          <cell r="C400" t="str">
            <v>Bali</v>
          </cell>
          <cell r="D400" t="str">
            <v>Rekha</v>
          </cell>
          <cell r="E400">
            <v>1</v>
          </cell>
          <cell r="F400">
            <v>17000</v>
          </cell>
          <cell r="L400">
            <v>36.25</v>
          </cell>
        </row>
        <row r="401">
          <cell r="B401" t="str">
            <v>VVY</v>
          </cell>
          <cell r="C401" t="str">
            <v>Barnes</v>
          </cell>
          <cell r="D401" t="str">
            <v>Michael</v>
          </cell>
          <cell r="E401">
            <v>1</v>
          </cell>
          <cell r="F401">
            <v>17000</v>
          </cell>
          <cell r="L401">
            <v>36.25</v>
          </cell>
        </row>
        <row r="402">
          <cell r="B402" t="str">
            <v>VVY</v>
          </cell>
          <cell r="C402" t="str">
            <v>Beech</v>
          </cell>
          <cell r="D402" t="str">
            <v>Lara</v>
          </cell>
          <cell r="E402">
            <v>1</v>
          </cell>
          <cell r="F402">
            <v>19400</v>
          </cell>
          <cell r="I402" t="str">
            <v>Ex-CAG</v>
          </cell>
          <cell r="L402">
            <v>36.25</v>
          </cell>
        </row>
        <row r="403">
          <cell r="B403" t="str">
            <v>VVY</v>
          </cell>
          <cell r="C403" t="str">
            <v>Booth</v>
          </cell>
          <cell r="D403" t="str">
            <v>Rebecca</v>
          </cell>
          <cell r="E403">
            <v>1</v>
          </cell>
          <cell r="F403">
            <v>19400</v>
          </cell>
          <cell r="I403" t="str">
            <v>Ex-CAG</v>
          </cell>
          <cell r="L403">
            <v>36.25</v>
          </cell>
        </row>
        <row r="404">
          <cell r="B404" t="str">
            <v>VVY</v>
          </cell>
          <cell r="C404" t="str">
            <v>Bradshaw</v>
          </cell>
          <cell r="D404" t="str">
            <v>Jeffrey</v>
          </cell>
          <cell r="E404">
            <v>1</v>
          </cell>
          <cell r="F404">
            <v>26755</v>
          </cell>
          <cell r="I404" t="str">
            <v>Ex-CAG</v>
          </cell>
          <cell r="L404">
            <v>36.25</v>
          </cell>
        </row>
        <row r="405">
          <cell r="B405" t="str">
            <v>VVY</v>
          </cell>
          <cell r="C405" t="str">
            <v>Bramwell</v>
          </cell>
          <cell r="D405" t="str">
            <v>Mark</v>
          </cell>
          <cell r="E405">
            <v>1</v>
          </cell>
          <cell r="F405">
            <v>28704</v>
          </cell>
          <cell r="I405" t="str">
            <v>Ex-CAG</v>
          </cell>
          <cell r="L405">
            <v>36.25</v>
          </cell>
        </row>
        <row r="406">
          <cell r="B406" t="str">
            <v>VVY</v>
          </cell>
          <cell r="C406" t="str">
            <v>Duffy</v>
          </cell>
          <cell r="D406" t="str">
            <v>Barry</v>
          </cell>
          <cell r="E406">
            <v>1</v>
          </cell>
          <cell r="F406">
            <v>25353</v>
          </cell>
          <cell r="I406" t="str">
            <v>Ex-CAG</v>
          </cell>
          <cell r="J406" t="str">
            <v>Yes</v>
          </cell>
          <cell r="L406">
            <v>36.25</v>
          </cell>
        </row>
        <row r="407">
          <cell r="B407" t="str">
            <v>VVY</v>
          </cell>
          <cell r="C407" t="str">
            <v>Ellway</v>
          </cell>
          <cell r="D407" t="str">
            <v>Ruth</v>
          </cell>
          <cell r="E407">
            <v>1</v>
          </cell>
          <cell r="F407">
            <v>18000</v>
          </cell>
          <cell r="L407">
            <v>36.25</v>
          </cell>
        </row>
        <row r="408">
          <cell r="B408" t="str">
            <v>VVY</v>
          </cell>
          <cell r="C408" t="str">
            <v>Fawcett</v>
          </cell>
          <cell r="D408" t="str">
            <v>Geoffrey</v>
          </cell>
          <cell r="E408">
            <v>1</v>
          </cell>
          <cell r="F408">
            <v>18000</v>
          </cell>
          <cell r="L408">
            <v>36.25</v>
          </cell>
        </row>
        <row r="409">
          <cell r="B409" t="str">
            <v>VVY</v>
          </cell>
          <cell r="C409" t="str">
            <v>Ferguson</v>
          </cell>
          <cell r="D409" t="str">
            <v>Sarah</v>
          </cell>
          <cell r="E409">
            <v>0.75</v>
          </cell>
          <cell r="F409">
            <v>16359</v>
          </cell>
          <cell r="I409" t="str">
            <v>Ex-CAG</v>
          </cell>
          <cell r="L409">
            <v>27.190000534057617</v>
          </cell>
        </row>
        <row r="410">
          <cell r="B410" t="str">
            <v>VVY</v>
          </cell>
          <cell r="C410" t="str">
            <v>French</v>
          </cell>
          <cell r="D410" t="str">
            <v>John</v>
          </cell>
          <cell r="E410">
            <v>1</v>
          </cell>
          <cell r="F410">
            <v>18000</v>
          </cell>
          <cell r="I410" t="str">
            <v>Ex-CAG</v>
          </cell>
          <cell r="L410">
            <v>36.25</v>
          </cell>
        </row>
        <row r="411">
          <cell r="B411" t="str">
            <v>VVY</v>
          </cell>
          <cell r="C411" t="str">
            <v>Haskell</v>
          </cell>
          <cell r="D411" t="str">
            <v>Deborah</v>
          </cell>
          <cell r="E411">
            <v>1</v>
          </cell>
          <cell r="F411">
            <v>18000</v>
          </cell>
          <cell r="I411" t="str">
            <v>Ex-CAG</v>
          </cell>
          <cell r="L411">
            <v>36.25</v>
          </cell>
        </row>
        <row r="412">
          <cell r="B412" t="str">
            <v>VVY</v>
          </cell>
          <cell r="C412" t="str">
            <v>Hussain</v>
          </cell>
          <cell r="D412" t="str">
            <v>Abbas</v>
          </cell>
          <cell r="E412">
            <v>1</v>
          </cell>
          <cell r="F412">
            <v>24695</v>
          </cell>
          <cell r="I412" t="str">
            <v>Ex-CAG</v>
          </cell>
          <cell r="L412">
            <v>36.25</v>
          </cell>
        </row>
        <row r="413">
          <cell r="B413" t="str">
            <v>VVY</v>
          </cell>
          <cell r="C413" t="str">
            <v>Johal</v>
          </cell>
          <cell r="D413" t="str">
            <v>Rajinder</v>
          </cell>
          <cell r="E413">
            <v>1</v>
          </cell>
          <cell r="F413">
            <v>17000</v>
          </cell>
          <cell r="L413">
            <v>36.25</v>
          </cell>
        </row>
        <row r="414">
          <cell r="B414" t="str">
            <v>VVY</v>
          </cell>
          <cell r="C414" t="str">
            <v>Karatella</v>
          </cell>
          <cell r="D414" t="str">
            <v>Shabir</v>
          </cell>
          <cell r="E414">
            <v>1</v>
          </cell>
          <cell r="F414">
            <v>21896</v>
          </cell>
          <cell r="I414" t="str">
            <v>Ex-CAG</v>
          </cell>
          <cell r="L414">
            <v>36.25</v>
          </cell>
        </row>
        <row r="415">
          <cell r="B415" t="str">
            <v>VVY</v>
          </cell>
          <cell r="C415" t="str">
            <v>Kenny</v>
          </cell>
          <cell r="D415" t="str">
            <v>Owen</v>
          </cell>
          <cell r="E415">
            <v>1</v>
          </cell>
          <cell r="F415">
            <v>20111</v>
          </cell>
          <cell r="H415">
            <v>0.05</v>
          </cell>
          <cell r="I415" t="str">
            <v>Yes</v>
          </cell>
          <cell r="L415">
            <v>36.25</v>
          </cell>
        </row>
        <row r="416">
          <cell r="B416" t="str">
            <v>VVY</v>
          </cell>
          <cell r="C416" t="str">
            <v>Laxman</v>
          </cell>
          <cell r="D416" t="str">
            <v>Rajesh</v>
          </cell>
          <cell r="E416">
            <v>1</v>
          </cell>
          <cell r="F416">
            <v>18000</v>
          </cell>
          <cell r="L416">
            <v>36.25</v>
          </cell>
        </row>
        <row r="417">
          <cell r="B417" t="str">
            <v>VVY</v>
          </cell>
          <cell r="C417" t="str">
            <v>Lee</v>
          </cell>
          <cell r="D417" t="str">
            <v>John</v>
          </cell>
          <cell r="E417">
            <v>1</v>
          </cell>
          <cell r="F417">
            <v>38000</v>
          </cell>
          <cell r="I417" t="str">
            <v>Ex-CAG</v>
          </cell>
          <cell r="J417" t="str">
            <v>Yes</v>
          </cell>
          <cell r="K417" t="str">
            <v>Yes</v>
          </cell>
          <cell r="L417">
            <v>36.25</v>
          </cell>
        </row>
        <row r="418">
          <cell r="B418" t="str">
            <v>VVY</v>
          </cell>
          <cell r="C418" t="str">
            <v>Maitland</v>
          </cell>
          <cell r="D418" t="str">
            <v>Richard</v>
          </cell>
          <cell r="E418">
            <v>1</v>
          </cell>
          <cell r="F418">
            <v>21000</v>
          </cell>
          <cell r="H418">
            <v>0.05</v>
          </cell>
          <cell r="I418" t="str">
            <v>Yes</v>
          </cell>
          <cell r="L418">
            <v>36.25</v>
          </cell>
        </row>
        <row r="419">
          <cell r="B419" t="str">
            <v>VVY</v>
          </cell>
          <cell r="C419" t="str">
            <v>Mann</v>
          </cell>
          <cell r="D419" t="str">
            <v>Bhaljinder</v>
          </cell>
          <cell r="E419">
            <v>1</v>
          </cell>
          <cell r="F419">
            <v>17000</v>
          </cell>
          <cell r="L419">
            <v>36.25</v>
          </cell>
        </row>
        <row r="420">
          <cell r="B420" t="str">
            <v>VVY</v>
          </cell>
          <cell r="C420" t="str">
            <v>Mardle</v>
          </cell>
          <cell r="D420" t="str">
            <v>Kevin</v>
          </cell>
          <cell r="E420">
            <v>1</v>
          </cell>
          <cell r="F420">
            <v>20075</v>
          </cell>
          <cell r="H420">
            <v>0.05</v>
          </cell>
          <cell r="I420" t="str">
            <v>Yes</v>
          </cell>
          <cell r="L420">
            <v>36.25</v>
          </cell>
        </row>
        <row r="421">
          <cell r="B421" t="str">
            <v>VVY</v>
          </cell>
          <cell r="C421" t="str">
            <v>Marr</v>
          </cell>
          <cell r="D421" t="str">
            <v>Vickie</v>
          </cell>
          <cell r="E421">
            <v>1</v>
          </cell>
          <cell r="F421">
            <v>17000</v>
          </cell>
          <cell r="L421">
            <v>36.25</v>
          </cell>
        </row>
        <row r="422">
          <cell r="B422" t="str">
            <v>VVY</v>
          </cell>
          <cell r="C422" t="str">
            <v>Mason</v>
          </cell>
          <cell r="D422" t="str">
            <v>Rosemary</v>
          </cell>
          <cell r="E422">
            <v>1</v>
          </cell>
          <cell r="F422">
            <v>11000</v>
          </cell>
          <cell r="H422">
            <v>0.05</v>
          </cell>
          <cell r="I422" t="str">
            <v>Yes</v>
          </cell>
          <cell r="L422">
            <v>36.25</v>
          </cell>
        </row>
        <row r="423">
          <cell r="B423" t="str">
            <v>VVY</v>
          </cell>
          <cell r="C423" t="str">
            <v>McCormack</v>
          </cell>
          <cell r="D423" t="str">
            <v>Francis</v>
          </cell>
          <cell r="E423">
            <v>1</v>
          </cell>
          <cell r="F423">
            <v>21896</v>
          </cell>
          <cell r="I423" t="str">
            <v>Ex-CAG</v>
          </cell>
          <cell r="L423">
            <v>36.25</v>
          </cell>
        </row>
        <row r="424">
          <cell r="B424" t="str">
            <v>VVY</v>
          </cell>
          <cell r="C424" t="str">
            <v>Ramji</v>
          </cell>
          <cell r="D424" t="str">
            <v>Naushad</v>
          </cell>
          <cell r="E424">
            <v>1</v>
          </cell>
          <cell r="F424">
            <v>20194</v>
          </cell>
          <cell r="I424" t="str">
            <v>Ex-CAG</v>
          </cell>
          <cell r="L424">
            <v>36.25</v>
          </cell>
        </row>
        <row r="425">
          <cell r="B425" t="str">
            <v>VVY</v>
          </cell>
          <cell r="C425" t="str">
            <v>Rhodes</v>
          </cell>
          <cell r="D425" t="str">
            <v>David</v>
          </cell>
          <cell r="E425">
            <v>1</v>
          </cell>
          <cell r="F425">
            <v>24684</v>
          </cell>
          <cell r="I425" t="str">
            <v>Ex-CAG</v>
          </cell>
          <cell r="L425">
            <v>36.25</v>
          </cell>
        </row>
        <row r="426">
          <cell r="B426" t="str">
            <v>VVY</v>
          </cell>
          <cell r="C426" t="str">
            <v>Sanghera</v>
          </cell>
          <cell r="D426" t="str">
            <v>Mandip</v>
          </cell>
          <cell r="E426">
            <v>1</v>
          </cell>
          <cell r="F426">
            <v>20379</v>
          </cell>
          <cell r="I426" t="str">
            <v>Ex-CAG</v>
          </cell>
          <cell r="L426">
            <v>36.25</v>
          </cell>
        </row>
        <row r="427">
          <cell r="B427" t="str">
            <v>VVY</v>
          </cell>
          <cell r="C427" t="str">
            <v>Shah</v>
          </cell>
          <cell r="D427" t="str">
            <v>Miriam</v>
          </cell>
          <cell r="E427">
            <v>1</v>
          </cell>
          <cell r="F427">
            <v>17000</v>
          </cell>
          <cell r="L427">
            <v>36.25</v>
          </cell>
        </row>
        <row r="428">
          <cell r="B428" t="str">
            <v>VVY</v>
          </cell>
          <cell r="C428" t="str">
            <v>Shinh</v>
          </cell>
          <cell r="D428" t="str">
            <v>Kiran</v>
          </cell>
          <cell r="E428">
            <v>1</v>
          </cell>
          <cell r="F428">
            <v>32199</v>
          </cell>
          <cell r="I428" t="str">
            <v>Ex-CAG</v>
          </cell>
          <cell r="J428" t="str">
            <v>Yes</v>
          </cell>
          <cell r="L428">
            <v>36.25</v>
          </cell>
        </row>
        <row r="429">
          <cell r="B429" t="str">
            <v>VVY</v>
          </cell>
          <cell r="C429" t="str">
            <v>Simpson</v>
          </cell>
          <cell r="D429" t="str">
            <v>Norman</v>
          </cell>
          <cell r="E429">
            <v>1</v>
          </cell>
          <cell r="F429">
            <v>22340</v>
          </cell>
          <cell r="I429" t="str">
            <v>Ex-CAG</v>
          </cell>
          <cell r="L429">
            <v>36.25</v>
          </cell>
        </row>
        <row r="430">
          <cell r="B430" t="str">
            <v>VVY</v>
          </cell>
          <cell r="C430" t="str">
            <v>Smith</v>
          </cell>
          <cell r="D430" t="str">
            <v>Peter</v>
          </cell>
          <cell r="E430">
            <v>1</v>
          </cell>
          <cell r="F430">
            <v>24880</v>
          </cell>
          <cell r="I430" t="str">
            <v>Ex-CAG</v>
          </cell>
          <cell r="L430">
            <v>36.25</v>
          </cell>
        </row>
        <row r="431">
          <cell r="B431" t="str">
            <v>VVY</v>
          </cell>
          <cell r="C431" t="str">
            <v>Smith</v>
          </cell>
          <cell r="D431" t="str">
            <v>Dorothy</v>
          </cell>
          <cell r="E431">
            <v>1</v>
          </cell>
          <cell r="F431">
            <v>11000</v>
          </cell>
          <cell r="I431" t="str">
            <v>Ex-CAG</v>
          </cell>
          <cell r="L431">
            <v>36.25</v>
          </cell>
        </row>
        <row r="432">
          <cell r="B432" t="str">
            <v>VVY</v>
          </cell>
          <cell r="C432" t="str">
            <v>Smyth</v>
          </cell>
          <cell r="D432" t="str">
            <v>Deirdre</v>
          </cell>
          <cell r="E432">
            <v>1</v>
          </cell>
          <cell r="F432">
            <v>15282</v>
          </cell>
          <cell r="H432">
            <v>0.05</v>
          </cell>
          <cell r="I432" t="str">
            <v>Yes</v>
          </cell>
          <cell r="L432">
            <v>36.25</v>
          </cell>
        </row>
        <row r="433">
          <cell r="B433" t="str">
            <v>VVY</v>
          </cell>
          <cell r="C433" t="str">
            <v>Tampion</v>
          </cell>
          <cell r="D433" t="str">
            <v>Andrew</v>
          </cell>
          <cell r="E433">
            <v>1</v>
          </cell>
          <cell r="F433">
            <v>22588</v>
          </cell>
          <cell r="I433" t="str">
            <v>Ex-CAG</v>
          </cell>
          <cell r="L433">
            <v>36.25</v>
          </cell>
        </row>
        <row r="434">
          <cell r="B434" t="str">
            <v>VVY</v>
          </cell>
          <cell r="C434" t="str">
            <v>Tanna</v>
          </cell>
          <cell r="D434" t="str">
            <v>Nilesh</v>
          </cell>
          <cell r="E434">
            <v>1</v>
          </cell>
          <cell r="F434">
            <v>18000</v>
          </cell>
          <cell r="I434" t="str">
            <v>Ex-CAG</v>
          </cell>
          <cell r="L434">
            <v>36.25</v>
          </cell>
        </row>
        <row r="435">
          <cell r="B435" t="str">
            <v>VVY</v>
          </cell>
          <cell r="C435" t="str">
            <v>Tara</v>
          </cell>
          <cell r="D435" t="str">
            <v>Jatinder</v>
          </cell>
          <cell r="E435">
            <v>1</v>
          </cell>
          <cell r="F435">
            <v>23500</v>
          </cell>
          <cell r="I435" t="str">
            <v>Ex-CAG</v>
          </cell>
          <cell r="L435">
            <v>36.25</v>
          </cell>
        </row>
        <row r="436">
          <cell r="B436" t="str">
            <v>VVY</v>
          </cell>
          <cell r="C436" t="str">
            <v>Tebbett</v>
          </cell>
          <cell r="D436" t="str">
            <v>Simon</v>
          </cell>
          <cell r="E436">
            <v>1</v>
          </cell>
          <cell r="F436">
            <v>18000</v>
          </cell>
          <cell r="H436">
            <v>0.05</v>
          </cell>
          <cell r="I436" t="str">
            <v>Yes</v>
          </cell>
          <cell r="L436">
            <v>36.25</v>
          </cell>
        </row>
        <row r="437">
          <cell r="B437" t="str">
            <v>VVY</v>
          </cell>
          <cell r="C437" t="str">
            <v>Trafford</v>
          </cell>
          <cell r="D437" t="str">
            <v>William</v>
          </cell>
          <cell r="E437">
            <v>1</v>
          </cell>
          <cell r="F437">
            <v>24710</v>
          </cell>
          <cell r="I437" t="str">
            <v>Ex-CAG</v>
          </cell>
          <cell r="L437">
            <v>36.25</v>
          </cell>
        </row>
        <row r="438">
          <cell r="B438" t="str">
            <v>VVY</v>
          </cell>
          <cell r="C438" t="str">
            <v>Verma</v>
          </cell>
          <cell r="D438" t="str">
            <v>Bimla</v>
          </cell>
          <cell r="E438">
            <v>1</v>
          </cell>
          <cell r="F438">
            <v>18000</v>
          </cell>
          <cell r="H438">
            <v>0.05</v>
          </cell>
          <cell r="I438" t="str">
            <v>Yes</v>
          </cell>
          <cell r="L438">
            <v>36.25</v>
          </cell>
        </row>
        <row r="439">
          <cell r="B439" t="str">
            <v>VVY</v>
          </cell>
          <cell r="C439" t="str">
            <v>Verrecchia</v>
          </cell>
          <cell r="D439" t="str">
            <v>Ronald</v>
          </cell>
          <cell r="E439">
            <v>1</v>
          </cell>
          <cell r="F439">
            <v>29807</v>
          </cell>
          <cell r="I439" t="str">
            <v>Ex-CAG</v>
          </cell>
          <cell r="L439">
            <v>36.25</v>
          </cell>
        </row>
        <row r="440">
          <cell r="B440" t="str">
            <v>VVY</v>
          </cell>
          <cell r="C440" t="str">
            <v>Zielinski</v>
          </cell>
          <cell r="D440" t="str">
            <v>Richard</v>
          </cell>
          <cell r="E440">
            <v>1</v>
          </cell>
          <cell r="F440">
            <v>25706</v>
          </cell>
          <cell r="I440" t="str">
            <v>Ex-CAG</v>
          </cell>
          <cell r="L440">
            <v>36.25</v>
          </cell>
        </row>
        <row r="441">
          <cell r="B441" t="str">
            <v>VZY</v>
          </cell>
          <cell r="C441" t="str">
            <v>Measures</v>
          </cell>
          <cell r="D441" t="str">
            <v>Melvyn</v>
          </cell>
          <cell r="E441">
            <v>1</v>
          </cell>
          <cell r="F441">
            <v>55107</v>
          </cell>
          <cell r="I441" t="str">
            <v>Ex-CAG</v>
          </cell>
          <cell r="J441" t="str">
            <v>Yes</v>
          </cell>
          <cell r="K441" t="str">
            <v>Yes</v>
          </cell>
          <cell r="L441">
            <v>36.25</v>
          </cell>
        </row>
        <row r="442">
          <cell r="B442" t="str">
            <v>VZY</v>
          </cell>
          <cell r="C442" t="str">
            <v>Roberts</v>
          </cell>
          <cell r="D442" t="str">
            <v>Hannah</v>
          </cell>
          <cell r="E442">
            <v>1</v>
          </cell>
          <cell r="F442">
            <v>16000</v>
          </cell>
          <cell r="I442" t="str">
            <v>Ex-CAG</v>
          </cell>
          <cell r="L442">
            <v>36.25</v>
          </cell>
        </row>
        <row r="443">
          <cell r="B443" t="str">
            <v>WDM</v>
          </cell>
          <cell r="C443" t="str">
            <v>Bateman</v>
          </cell>
          <cell r="D443" t="str">
            <v>Paul</v>
          </cell>
          <cell r="E443">
            <v>1</v>
          </cell>
          <cell r="F443">
            <v>26829</v>
          </cell>
          <cell r="I443" t="str">
            <v>Ex-RSA</v>
          </cell>
          <cell r="L443">
            <v>36.25</v>
          </cell>
        </row>
        <row r="444">
          <cell r="B444" t="str">
            <v>WDM</v>
          </cell>
          <cell r="C444" t="str">
            <v>Fayle</v>
          </cell>
          <cell r="D444" t="str">
            <v>Sean</v>
          </cell>
          <cell r="E444">
            <v>1</v>
          </cell>
          <cell r="F444">
            <v>18000</v>
          </cell>
          <cell r="L444">
            <v>36.25</v>
          </cell>
        </row>
        <row r="445">
          <cell r="B445" t="str">
            <v>WDM</v>
          </cell>
          <cell r="C445" t="str">
            <v>Fromant</v>
          </cell>
          <cell r="D445" t="str">
            <v>Evelyn</v>
          </cell>
          <cell r="E445">
            <v>1</v>
          </cell>
          <cell r="F445">
            <v>15994</v>
          </cell>
          <cell r="H445">
            <v>0.05</v>
          </cell>
          <cell r="I445" t="str">
            <v>Yes</v>
          </cell>
          <cell r="L445">
            <v>36.25</v>
          </cell>
        </row>
        <row r="446">
          <cell r="B446" t="str">
            <v>WDM</v>
          </cell>
          <cell r="C446" t="str">
            <v>Glynne</v>
          </cell>
          <cell r="D446" t="str">
            <v>Andrew</v>
          </cell>
          <cell r="E446">
            <v>1</v>
          </cell>
          <cell r="F446">
            <v>35177</v>
          </cell>
          <cell r="H446">
            <v>0.05</v>
          </cell>
          <cell r="I446" t="str">
            <v>Yes</v>
          </cell>
          <cell r="J446" t="str">
            <v>Yes</v>
          </cell>
          <cell r="K446" t="str">
            <v>Yes</v>
          </cell>
          <cell r="L446">
            <v>36.25</v>
          </cell>
        </row>
        <row r="447">
          <cell r="B447" t="str">
            <v>WDM</v>
          </cell>
          <cell r="C447" t="str">
            <v>Kealing *</v>
          </cell>
          <cell r="D447" t="str">
            <v>Andrew</v>
          </cell>
          <cell r="E447">
            <v>1</v>
          </cell>
          <cell r="F447">
            <v>18500</v>
          </cell>
          <cell r="I447" t="str">
            <v>Ex-RSA</v>
          </cell>
          <cell r="L447">
            <v>36.25</v>
          </cell>
        </row>
        <row r="448">
          <cell r="B448" t="str">
            <v>WDM</v>
          </cell>
          <cell r="C448" t="str">
            <v>Meredith</v>
          </cell>
          <cell r="D448" t="str">
            <v>Alan</v>
          </cell>
          <cell r="E448">
            <v>1</v>
          </cell>
          <cell r="F448">
            <v>20637</v>
          </cell>
          <cell r="H448">
            <v>0.05</v>
          </cell>
          <cell r="I448" t="str">
            <v>Yes</v>
          </cell>
          <cell r="L448">
            <v>36.25</v>
          </cell>
        </row>
        <row r="449">
          <cell r="B449" t="str">
            <v>WDM</v>
          </cell>
          <cell r="C449" t="str">
            <v>Price</v>
          </cell>
          <cell r="D449" t="str">
            <v>Janice</v>
          </cell>
          <cell r="E449">
            <v>1</v>
          </cell>
          <cell r="F449">
            <v>15169</v>
          </cell>
          <cell r="L449">
            <v>36.25</v>
          </cell>
        </row>
        <row r="450">
          <cell r="B450" t="str">
            <v>WDM</v>
          </cell>
          <cell r="C450" t="str">
            <v>Tutt</v>
          </cell>
          <cell r="D450" t="str">
            <v>Nicola</v>
          </cell>
          <cell r="E450">
            <v>1</v>
          </cell>
          <cell r="F450">
            <v>15416</v>
          </cell>
          <cell r="H450">
            <v>0.05</v>
          </cell>
          <cell r="I450" t="str">
            <v>Yes</v>
          </cell>
          <cell r="L450">
            <v>36.25</v>
          </cell>
        </row>
        <row r="451">
          <cell r="B451" t="str">
            <v>WDM</v>
          </cell>
          <cell r="C451" t="str">
            <v>Walsh</v>
          </cell>
          <cell r="D451" t="str">
            <v>Jim</v>
          </cell>
          <cell r="E451">
            <v>1</v>
          </cell>
          <cell r="F451">
            <v>19509</v>
          </cell>
          <cell r="I451" t="str">
            <v>Ex-CAG</v>
          </cell>
          <cell r="L451">
            <v>36.25</v>
          </cell>
        </row>
        <row r="452">
          <cell r="B452" t="str">
            <v>WEM</v>
          </cell>
          <cell r="C452" t="str">
            <v>Abercromby</v>
          </cell>
          <cell r="D452" t="str">
            <v>Julia</v>
          </cell>
          <cell r="E452">
            <v>1</v>
          </cell>
          <cell r="F452">
            <v>35651</v>
          </cell>
          <cell r="H452">
            <v>0.05</v>
          </cell>
          <cell r="I452" t="str">
            <v>Yes</v>
          </cell>
          <cell r="J452" t="str">
            <v>Yes</v>
          </cell>
          <cell r="K452" t="str">
            <v>Yes</v>
          </cell>
          <cell r="L452">
            <v>36.25</v>
          </cell>
        </row>
        <row r="453">
          <cell r="B453" t="str">
            <v>WEM</v>
          </cell>
          <cell r="C453" t="str">
            <v>Coleman</v>
          </cell>
          <cell r="D453" t="str">
            <v>Eileen</v>
          </cell>
          <cell r="E453">
            <v>1</v>
          </cell>
          <cell r="F453">
            <v>18120</v>
          </cell>
          <cell r="H453">
            <v>0.05</v>
          </cell>
          <cell r="I453" t="str">
            <v>Yes</v>
          </cell>
          <cell r="L453">
            <v>36.25</v>
          </cell>
        </row>
        <row r="454">
          <cell r="B454" t="str">
            <v>WEM</v>
          </cell>
          <cell r="C454" t="str">
            <v>Lamplugh</v>
          </cell>
          <cell r="D454" t="str">
            <v>Matthew</v>
          </cell>
          <cell r="E454">
            <v>1</v>
          </cell>
          <cell r="F454">
            <v>23500</v>
          </cell>
          <cell r="H454">
            <v>0.05</v>
          </cell>
          <cell r="I454" t="str">
            <v>Yes</v>
          </cell>
          <cell r="L454">
            <v>36.25</v>
          </cell>
        </row>
        <row r="455">
          <cell r="B455" t="str">
            <v>WEM</v>
          </cell>
          <cell r="C455" t="str">
            <v>Lord</v>
          </cell>
          <cell r="D455" t="str">
            <v>Claire</v>
          </cell>
          <cell r="E455">
            <v>1</v>
          </cell>
          <cell r="F455">
            <v>18000</v>
          </cell>
          <cell r="I455" t="str">
            <v>Ex-RSA</v>
          </cell>
          <cell r="L455">
            <v>36.25</v>
          </cell>
        </row>
        <row r="456">
          <cell r="B456" t="str">
            <v>WEM</v>
          </cell>
          <cell r="C456" t="str">
            <v>Martin</v>
          </cell>
          <cell r="D456" t="str">
            <v>Christopher</v>
          </cell>
          <cell r="E456">
            <v>1</v>
          </cell>
          <cell r="F456">
            <v>24500</v>
          </cell>
          <cell r="L456">
            <v>36.25</v>
          </cell>
        </row>
        <row r="457">
          <cell r="B457" t="str">
            <v>WEM</v>
          </cell>
          <cell r="C457" t="str">
            <v>Milne</v>
          </cell>
          <cell r="D457" t="str">
            <v>Alastair</v>
          </cell>
          <cell r="E457">
            <v>1</v>
          </cell>
          <cell r="F457">
            <v>25500</v>
          </cell>
          <cell r="H457">
            <v>0.05</v>
          </cell>
          <cell r="I457" t="str">
            <v>Yes</v>
          </cell>
          <cell r="L457">
            <v>36.25</v>
          </cell>
        </row>
        <row r="458">
          <cell r="B458" t="str">
            <v>WEM</v>
          </cell>
          <cell r="C458" t="str">
            <v>Squires</v>
          </cell>
          <cell r="D458" t="str">
            <v>Ann</v>
          </cell>
          <cell r="E458">
            <v>1</v>
          </cell>
          <cell r="F458">
            <v>16000</v>
          </cell>
          <cell r="L458">
            <v>36.25</v>
          </cell>
        </row>
        <row r="459">
          <cell r="B459" t="str">
            <v>WHM</v>
          </cell>
          <cell r="C459" t="str">
            <v>Adkins</v>
          </cell>
          <cell r="D459" t="str">
            <v>Brenda</v>
          </cell>
          <cell r="E459">
            <v>1</v>
          </cell>
          <cell r="F459">
            <v>14553</v>
          </cell>
          <cell r="H459">
            <v>0.05</v>
          </cell>
          <cell r="I459" t="str">
            <v>Yes</v>
          </cell>
          <cell r="L459">
            <v>36.25</v>
          </cell>
        </row>
        <row r="460">
          <cell r="B460" t="str">
            <v>WHM</v>
          </cell>
          <cell r="C460" t="str">
            <v>Ali</v>
          </cell>
          <cell r="D460" t="str">
            <v>Akmol</v>
          </cell>
          <cell r="E460">
            <v>1</v>
          </cell>
          <cell r="F460">
            <v>18500</v>
          </cell>
          <cell r="H460">
            <v>0.05</v>
          </cell>
          <cell r="I460" t="str">
            <v>Yes</v>
          </cell>
          <cell r="L460">
            <v>36.25</v>
          </cell>
        </row>
        <row r="461">
          <cell r="B461" t="str">
            <v>WHM</v>
          </cell>
          <cell r="C461" t="str">
            <v>Arkell</v>
          </cell>
          <cell r="D461" t="str">
            <v>Richard</v>
          </cell>
          <cell r="E461">
            <v>1</v>
          </cell>
          <cell r="F461">
            <v>31920</v>
          </cell>
          <cell r="H461">
            <v>0.05</v>
          </cell>
          <cell r="I461" t="str">
            <v>Yes</v>
          </cell>
          <cell r="J461" t="str">
            <v>Yes</v>
          </cell>
          <cell r="L461">
            <v>36.25</v>
          </cell>
        </row>
        <row r="462">
          <cell r="B462" t="str">
            <v>WHM</v>
          </cell>
          <cell r="C462" t="str">
            <v>Banner</v>
          </cell>
          <cell r="D462" t="str">
            <v>Colleen</v>
          </cell>
          <cell r="E462">
            <v>1</v>
          </cell>
          <cell r="F462">
            <v>30000</v>
          </cell>
          <cell r="H462">
            <v>0.05</v>
          </cell>
          <cell r="I462" t="str">
            <v>Yes</v>
          </cell>
          <cell r="L462">
            <v>36.25</v>
          </cell>
        </row>
        <row r="463">
          <cell r="B463" t="str">
            <v>WHM</v>
          </cell>
          <cell r="C463" t="str">
            <v>Baradaran-Azimi</v>
          </cell>
          <cell r="D463" t="str">
            <v>Edwina</v>
          </cell>
          <cell r="E463">
            <v>1</v>
          </cell>
          <cell r="F463">
            <v>18500</v>
          </cell>
          <cell r="H463">
            <v>0.05</v>
          </cell>
          <cell r="I463" t="str">
            <v>Yes</v>
          </cell>
          <cell r="L463">
            <v>36.25</v>
          </cell>
        </row>
        <row r="464">
          <cell r="B464" t="str">
            <v>WHM</v>
          </cell>
          <cell r="C464" t="str">
            <v>Blunt</v>
          </cell>
          <cell r="D464" t="str">
            <v>Natalie</v>
          </cell>
          <cell r="E464">
            <v>0.80000001192092896</v>
          </cell>
          <cell r="F464">
            <v>14000</v>
          </cell>
          <cell r="H464">
            <v>0.05</v>
          </cell>
          <cell r="I464" t="str">
            <v>Yes</v>
          </cell>
          <cell r="L464">
            <v>29</v>
          </cell>
        </row>
        <row r="465">
          <cell r="B465" t="str">
            <v>WHM</v>
          </cell>
          <cell r="C465" t="str">
            <v>Butcher</v>
          </cell>
          <cell r="D465" t="str">
            <v>Sarah</v>
          </cell>
          <cell r="E465">
            <v>1</v>
          </cell>
          <cell r="F465">
            <v>19500</v>
          </cell>
          <cell r="H465">
            <v>0.05</v>
          </cell>
          <cell r="I465" t="str">
            <v>Yes</v>
          </cell>
          <cell r="L465">
            <v>36.25</v>
          </cell>
        </row>
        <row r="466">
          <cell r="B466" t="str">
            <v>WHM</v>
          </cell>
          <cell r="C466" t="str">
            <v>Canoville</v>
          </cell>
          <cell r="D466" t="str">
            <v>Brenda</v>
          </cell>
          <cell r="E466">
            <v>1</v>
          </cell>
          <cell r="F466">
            <v>24500</v>
          </cell>
          <cell r="H466">
            <v>0.05</v>
          </cell>
          <cell r="I466" t="str">
            <v>Yes</v>
          </cell>
          <cell r="L466">
            <v>36.25</v>
          </cell>
        </row>
        <row r="467">
          <cell r="B467" t="str">
            <v>WHM</v>
          </cell>
          <cell r="C467" t="str">
            <v>Charity</v>
          </cell>
          <cell r="D467" t="str">
            <v>David</v>
          </cell>
          <cell r="E467">
            <v>1</v>
          </cell>
          <cell r="F467">
            <v>16500</v>
          </cell>
          <cell r="H467">
            <v>0.05</v>
          </cell>
          <cell r="I467" t="str">
            <v>Yes</v>
          </cell>
          <cell r="L467">
            <v>36.25</v>
          </cell>
        </row>
        <row r="468">
          <cell r="B468" t="str">
            <v>WHM</v>
          </cell>
          <cell r="C468" t="str">
            <v>Fraser</v>
          </cell>
          <cell r="D468" t="str">
            <v>Michelle</v>
          </cell>
          <cell r="E468">
            <v>1</v>
          </cell>
          <cell r="F468">
            <v>16000</v>
          </cell>
          <cell r="H468">
            <v>0.05</v>
          </cell>
          <cell r="I468" t="str">
            <v>Yes</v>
          </cell>
          <cell r="L468">
            <v>36.25</v>
          </cell>
        </row>
        <row r="469">
          <cell r="B469" t="str">
            <v>WHM</v>
          </cell>
          <cell r="C469" t="str">
            <v>Hudson</v>
          </cell>
          <cell r="D469" t="str">
            <v>Iain</v>
          </cell>
          <cell r="E469">
            <v>1</v>
          </cell>
          <cell r="F469">
            <v>10000</v>
          </cell>
          <cell r="L469">
            <v>36.25</v>
          </cell>
        </row>
        <row r="470">
          <cell r="B470" t="str">
            <v>WHM</v>
          </cell>
          <cell r="C470" t="str">
            <v>Johnson</v>
          </cell>
          <cell r="D470" t="str">
            <v>Odene</v>
          </cell>
          <cell r="E470">
            <v>1</v>
          </cell>
          <cell r="F470">
            <v>17500</v>
          </cell>
          <cell r="H470">
            <v>0.05</v>
          </cell>
          <cell r="I470" t="str">
            <v>Yes</v>
          </cell>
          <cell r="L470">
            <v>36.25</v>
          </cell>
        </row>
        <row r="471">
          <cell r="B471" t="str">
            <v>WHM</v>
          </cell>
          <cell r="C471" t="str">
            <v>Knights</v>
          </cell>
          <cell r="D471" t="str">
            <v>Emma</v>
          </cell>
          <cell r="E471">
            <v>1</v>
          </cell>
          <cell r="F471">
            <v>17500</v>
          </cell>
          <cell r="L471">
            <v>36.25</v>
          </cell>
        </row>
        <row r="472">
          <cell r="B472" t="str">
            <v>WHM</v>
          </cell>
          <cell r="C472" t="str">
            <v>Little</v>
          </cell>
          <cell r="D472" t="str">
            <v>Patrick</v>
          </cell>
          <cell r="E472">
            <v>1</v>
          </cell>
          <cell r="F472">
            <v>25000</v>
          </cell>
          <cell r="H472">
            <v>0.05</v>
          </cell>
          <cell r="I472" t="str">
            <v>Yes</v>
          </cell>
          <cell r="L472">
            <v>36.25</v>
          </cell>
        </row>
        <row r="473">
          <cell r="B473" t="str">
            <v>WHM</v>
          </cell>
          <cell r="C473" t="str">
            <v>Lomax</v>
          </cell>
          <cell r="D473" t="str">
            <v>Stephen</v>
          </cell>
          <cell r="E473">
            <v>1</v>
          </cell>
          <cell r="F473">
            <v>17500</v>
          </cell>
          <cell r="L473">
            <v>36.25</v>
          </cell>
        </row>
        <row r="474">
          <cell r="B474" t="str">
            <v>WHM</v>
          </cell>
          <cell r="C474" t="str">
            <v>Matanda</v>
          </cell>
          <cell r="D474" t="str">
            <v>Mary</v>
          </cell>
          <cell r="E474">
            <v>1</v>
          </cell>
          <cell r="F474">
            <v>20000</v>
          </cell>
          <cell r="H474">
            <v>0.05</v>
          </cell>
          <cell r="I474" t="str">
            <v>Yes</v>
          </cell>
          <cell r="L474">
            <v>36.25</v>
          </cell>
        </row>
        <row r="475">
          <cell r="B475" t="str">
            <v>WHM</v>
          </cell>
          <cell r="C475" t="str">
            <v>McQuillan</v>
          </cell>
          <cell r="D475" t="str">
            <v>Jeannette</v>
          </cell>
          <cell r="E475">
            <v>1</v>
          </cell>
          <cell r="F475">
            <v>13500</v>
          </cell>
          <cell r="L475">
            <v>36.25</v>
          </cell>
        </row>
        <row r="476">
          <cell r="B476" t="str">
            <v>WHM</v>
          </cell>
          <cell r="C476" t="str">
            <v>Micic</v>
          </cell>
          <cell r="D476" t="str">
            <v>Joanne</v>
          </cell>
          <cell r="E476">
            <v>0.5</v>
          </cell>
          <cell r="F476">
            <v>6850</v>
          </cell>
          <cell r="L476">
            <v>18</v>
          </cell>
        </row>
        <row r="477">
          <cell r="B477" t="str">
            <v>WHM</v>
          </cell>
          <cell r="C477" t="str">
            <v>Myall</v>
          </cell>
          <cell r="D477" t="str">
            <v>Timothy</v>
          </cell>
          <cell r="E477">
            <v>1</v>
          </cell>
          <cell r="F477">
            <v>20000</v>
          </cell>
          <cell r="H477">
            <v>0.05</v>
          </cell>
          <cell r="I477" t="str">
            <v>Yes</v>
          </cell>
          <cell r="L477">
            <v>36.25</v>
          </cell>
        </row>
        <row r="478">
          <cell r="B478" t="str">
            <v>WHM</v>
          </cell>
          <cell r="C478" t="str">
            <v>Newell</v>
          </cell>
          <cell r="D478" t="str">
            <v>Kara</v>
          </cell>
          <cell r="E478">
            <v>0.60000002384185791</v>
          </cell>
          <cell r="F478">
            <v>12000</v>
          </cell>
          <cell r="L478">
            <v>21.75</v>
          </cell>
        </row>
        <row r="479">
          <cell r="B479" t="str">
            <v>WHM</v>
          </cell>
          <cell r="C479" t="str">
            <v>Noirette</v>
          </cell>
          <cell r="D479" t="str">
            <v>Jacques</v>
          </cell>
          <cell r="E479">
            <v>1</v>
          </cell>
          <cell r="F479">
            <v>18000</v>
          </cell>
          <cell r="L479">
            <v>36.25</v>
          </cell>
        </row>
        <row r="480">
          <cell r="B480" t="str">
            <v>WHM</v>
          </cell>
          <cell r="C480" t="str">
            <v>Ouzman</v>
          </cell>
          <cell r="D480" t="str">
            <v>Donna</v>
          </cell>
          <cell r="E480">
            <v>1</v>
          </cell>
          <cell r="F480">
            <v>18500</v>
          </cell>
          <cell r="H480">
            <v>0.05</v>
          </cell>
          <cell r="I480" t="str">
            <v>Yes</v>
          </cell>
          <cell r="L480">
            <v>36.25</v>
          </cell>
        </row>
        <row r="481">
          <cell r="B481" t="str">
            <v>WHM</v>
          </cell>
          <cell r="C481" t="str">
            <v>Parker</v>
          </cell>
          <cell r="D481" t="str">
            <v>Michael</v>
          </cell>
          <cell r="E481">
            <v>1</v>
          </cell>
          <cell r="F481">
            <v>34567</v>
          </cell>
          <cell r="H481">
            <v>0.05</v>
          </cell>
          <cell r="I481" t="str">
            <v>Yes</v>
          </cell>
          <cell r="L481">
            <v>36.25</v>
          </cell>
        </row>
        <row r="482">
          <cell r="B482" t="str">
            <v>WHM</v>
          </cell>
          <cell r="C482" t="str">
            <v>Rehman</v>
          </cell>
          <cell r="D482" t="str">
            <v>Noreen</v>
          </cell>
          <cell r="E482">
            <v>1</v>
          </cell>
          <cell r="F482">
            <v>14500</v>
          </cell>
          <cell r="L482">
            <v>36.25</v>
          </cell>
        </row>
        <row r="483">
          <cell r="B483" t="str">
            <v>WHM</v>
          </cell>
          <cell r="C483" t="str">
            <v>Robinson</v>
          </cell>
          <cell r="D483" t="str">
            <v>Shirley</v>
          </cell>
          <cell r="E483">
            <v>1</v>
          </cell>
          <cell r="F483">
            <v>14720</v>
          </cell>
          <cell r="H483">
            <v>0.05</v>
          </cell>
          <cell r="I483" t="str">
            <v>Yes</v>
          </cell>
          <cell r="L483">
            <v>36.25</v>
          </cell>
        </row>
        <row r="484">
          <cell r="B484" t="str">
            <v>WHM</v>
          </cell>
          <cell r="C484" t="str">
            <v>Shah</v>
          </cell>
          <cell r="D484" t="str">
            <v>Reena</v>
          </cell>
          <cell r="E484">
            <v>1</v>
          </cell>
          <cell r="F484">
            <v>25000</v>
          </cell>
          <cell r="H484">
            <v>0.05</v>
          </cell>
          <cell r="I484" t="str">
            <v>Yes</v>
          </cell>
          <cell r="L484">
            <v>36.25</v>
          </cell>
        </row>
        <row r="485">
          <cell r="B485" t="str">
            <v>WHM</v>
          </cell>
          <cell r="C485" t="str">
            <v>Steele</v>
          </cell>
          <cell r="D485" t="str">
            <v>Monique</v>
          </cell>
          <cell r="E485">
            <v>1</v>
          </cell>
          <cell r="F485">
            <v>24500</v>
          </cell>
          <cell r="H485">
            <v>0.05</v>
          </cell>
          <cell r="I485" t="str">
            <v>Yes</v>
          </cell>
          <cell r="L485">
            <v>36.25</v>
          </cell>
        </row>
        <row r="486">
          <cell r="B486" t="str">
            <v>WHM</v>
          </cell>
          <cell r="C486" t="str">
            <v>Ticquet</v>
          </cell>
          <cell r="D486" t="str">
            <v>Susan</v>
          </cell>
          <cell r="E486">
            <v>1</v>
          </cell>
          <cell r="F486">
            <v>16000</v>
          </cell>
          <cell r="H486">
            <v>0.05</v>
          </cell>
          <cell r="I486" t="str">
            <v>Yes</v>
          </cell>
          <cell r="L486">
            <v>36.25</v>
          </cell>
        </row>
        <row r="487">
          <cell r="B487" t="str">
            <v>WHM</v>
          </cell>
          <cell r="C487" t="str">
            <v>Tijou</v>
          </cell>
          <cell r="D487" t="str">
            <v>Gillian</v>
          </cell>
          <cell r="E487">
            <v>1</v>
          </cell>
          <cell r="F487">
            <v>13000</v>
          </cell>
          <cell r="I487" t="str">
            <v>Ex-RSA</v>
          </cell>
          <cell r="L487">
            <v>36.25</v>
          </cell>
        </row>
        <row r="488">
          <cell r="B488" t="str">
            <v>WHM</v>
          </cell>
          <cell r="C488" t="str">
            <v>Tupper</v>
          </cell>
          <cell r="D488" t="str">
            <v>Ian</v>
          </cell>
          <cell r="E488">
            <v>1</v>
          </cell>
          <cell r="F488">
            <v>10750</v>
          </cell>
          <cell r="L488">
            <v>36.25</v>
          </cell>
        </row>
        <row r="489">
          <cell r="B489" t="str">
            <v>WHM</v>
          </cell>
          <cell r="C489" t="str">
            <v>Wallis</v>
          </cell>
          <cell r="D489" t="str">
            <v>Sarah</v>
          </cell>
          <cell r="E489">
            <v>1</v>
          </cell>
          <cell r="F489">
            <v>16000</v>
          </cell>
          <cell r="L489">
            <v>36.25</v>
          </cell>
        </row>
        <row r="490">
          <cell r="B490" t="str">
            <v>WHM</v>
          </cell>
          <cell r="C490" t="str">
            <v>Wilson</v>
          </cell>
          <cell r="D490" t="str">
            <v>Christine</v>
          </cell>
          <cell r="E490">
            <v>0.82999998331069946</v>
          </cell>
          <cell r="F490">
            <v>13167</v>
          </cell>
          <cell r="H490">
            <v>0.05</v>
          </cell>
          <cell r="I490" t="str">
            <v>Yes</v>
          </cell>
          <cell r="L490">
            <v>30</v>
          </cell>
        </row>
        <row r="491">
          <cell r="B491" t="str">
            <v>WUM</v>
          </cell>
          <cell r="C491" t="str">
            <v>Clark</v>
          </cell>
          <cell r="D491" t="str">
            <v>Ross</v>
          </cell>
          <cell r="E491">
            <v>1</v>
          </cell>
          <cell r="F491">
            <v>40000</v>
          </cell>
          <cell r="H491">
            <v>0.05</v>
          </cell>
          <cell r="I491" t="str">
            <v>Yes</v>
          </cell>
          <cell r="J491" t="str">
            <v>Yes</v>
          </cell>
          <cell r="L491">
            <v>36.25</v>
          </cell>
        </row>
        <row r="492">
          <cell r="B492" t="str">
            <v>WUM</v>
          </cell>
          <cell r="C492" t="str">
            <v>Cronin</v>
          </cell>
          <cell r="D492" t="str">
            <v>Michael</v>
          </cell>
          <cell r="E492">
            <v>1</v>
          </cell>
          <cell r="F492">
            <v>25500</v>
          </cell>
          <cell r="L492">
            <v>36.25</v>
          </cell>
        </row>
        <row r="493">
          <cell r="B493" t="str">
            <v>WUM</v>
          </cell>
          <cell r="C493" t="str">
            <v>Dairo</v>
          </cell>
          <cell r="D493" t="str">
            <v>Titilayo</v>
          </cell>
          <cell r="E493">
            <v>0.40000000596046448</v>
          </cell>
          <cell r="F493">
            <v>6167</v>
          </cell>
          <cell r="H493">
            <v>0.05</v>
          </cell>
          <cell r="I493" t="str">
            <v>Yes</v>
          </cell>
          <cell r="L493">
            <v>14.5</v>
          </cell>
        </row>
        <row r="494">
          <cell r="B494" t="str">
            <v>WUM</v>
          </cell>
          <cell r="C494" t="str">
            <v>Gifford</v>
          </cell>
          <cell r="D494" t="str">
            <v>Paul</v>
          </cell>
          <cell r="E494">
            <v>1</v>
          </cell>
          <cell r="F494">
            <v>17070</v>
          </cell>
          <cell r="H494">
            <v>0.05</v>
          </cell>
          <cell r="I494" t="str">
            <v>Yes</v>
          </cell>
          <cell r="L494">
            <v>36.25</v>
          </cell>
        </row>
        <row r="495">
          <cell r="B495" t="str">
            <v>WUM</v>
          </cell>
          <cell r="C495" t="str">
            <v>Goodburn</v>
          </cell>
          <cell r="D495" t="str">
            <v>Nicholas</v>
          </cell>
          <cell r="E495">
            <v>1</v>
          </cell>
          <cell r="F495">
            <v>25000</v>
          </cell>
          <cell r="L495">
            <v>36.25</v>
          </cell>
        </row>
        <row r="496">
          <cell r="B496" t="str">
            <v>WUM</v>
          </cell>
          <cell r="C496" t="str">
            <v>Henderson</v>
          </cell>
          <cell r="D496" t="str">
            <v>James</v>
          </cell>
          <cell r="E496">
            <v>1</v>
          </cell>
          <cell r="F496">
            <v>17500</v>
          </cell>
          <cell r="H496">
            <v>0.05</v>
          </cell>
          <cell r="I496" t="str">
            <v>Yes</v>
          </cell>
          <cell r="L496">
            <v>36.25</v>
          </cell>
        </row>
        <row r="497">
          <cell r="B497" t="str">
            <v>WUM</v>
          </cell>
          <cell r="C497" t="str">
            <v>Hitchcock</v>
          </cell>
          <cell r="D497" t="str">
            <v>Andrew</v>
          </cell>
          <cell r="E497">
            <v>1</v>
          </cell>
          <cell r="F497">
            <v>20819</v>
          </cell>
          <cell r="H497">
            <v>0.05</v>
          </cell>
          <cell r="I497" t="str">
            <v>Yes</v>
          </cell>
          <cell r="L497">
            <v>36.25</v>
          </cell>
        </row>
        <row r="498">
          <cell r="B498" t="str">
            <v>WUM</v>
          </cell>
          <cell r="C498" t="str">
            <v>Ireland</v>
          </cell>
          <cell r="D498" t="str">
            <v>Lisa</v>
          </cell>
          <cell r="E498">
            <v>0.43999999761581421</v>
          </cell>
          <cell r="F498">
            <v>5881</v>
          </cell>
          <cell r="H498">
            <v>0.05</v>
          </cell>
          <cell r="I498" t="str">
            <v>Yes</v>
          </cell>
          <cell r="L498">
            <v>16</v>
          </cell>
        </row>
        <row r="499">
          <cell r="B499" t="str">
            <v>WUM</v>
          </cell>
          <cell r="C499" t="str">
            <v>Morrison</v>
          </cell>
          <cell r="D499" t="str">
            <v>Christine</v>
          </cell>
          <cell r="E499">
            <v>0.50999999046325684</v>
          </cell>
          <cell r="F499">
            <v>10202</v>
          </cell>
          <cell r="L499">
            <v>18.5</v>
          </cell>
        </row>
        <row r="500">
          <cell r="B500" t="str">
            <v>WUM</v>
          </cell>
          <cell r="C500" t="str">
            <v>Rochford</v>
          </cell>
          <cell r="D500" t="str">
            <v>Mark</v>
          </cell>
          <cell r="E500">
            <v>1</v>
          </cell>
          <cell r="F500">
            <v>13889</v>
          </cell>
          <cell r="H500">
            <v>0.05</v>
          </cell>
          <cell r="I500" t="str">
            <v>Yes</v>
          </cell>
          <cell r="L500">
            <v>36.25</v>
          </cell>
        </row>
        <row r="501">
          <cell r="B501" t="str">
            <v>WUM</v>
          </cell>
          <cell r="C501" t="str">
            <v>Squires</v>
          </cell>
          <cell r="D501" t="str">
            <v>Karen</v>
          </cell>
          <cell r="E501">
            <v>1</v>
          </cell>
          <cell r="F501">
            <v>15220</v>
          </cell>
          <cell r="L501">
            <v>36.25</v>
          </cell>
        </row>
        <row r="502">
          <cell r="B502" t="str">
            <v>WUM</v>
          </cell>
          <cell r="C502" t="str">
            <v>Stapleton</v>
          </cell>
          <cell r="D502" t="str">
            <v>Sandra</v>
          </cell>
          <cell r="E502">
            <v>0.60000002384185791</v>
          </cell>
          <cell r="F502">
            <v>16304</v>
          </cell>
          <cell r="H502">
            <v>0.05</v>
          </cell>
          <cell r="I502" t="str">
            <v>Yes</v>
          </cell>
          <cell r="J502" t="str">
            <v>Yes</v>
          </cell>
          <cell r="L502">
            <v>21.75</v>
          </cell>
        </row>
        <row r="503">
          <cell r="B503" t="str">
            <v>WZM</v>
          </cell>
          <cell r="C503" t="str">
            <v>Bray</v>
          </cell>
          <cell r="D503" t="str">
            <v>Judy</v>
          </cell>
          <cell r="E503">
            <v>1</v>
          </cell>
          <cell r="F503">
            <v>18904</v>
          </cell>
          <cell r="H503">
            <v>0.05</v>
          </cell>
          <cell r="I503" t="str">
            <v>Yes</v>
          </cell>
          <cell r="L503">
            <v>36.25</v>
          </cell>
        </row>
        <row r="504">
          <cell r="B504" t="str">
            <v>WZM</v>
          </cell>
          <cell r="C504" t="str">
            <v>Smith</v>
          </cell>
          <cell r="D504" t="str">
            <v>Peter</v>
          </cell>
          <cell r="E504">
            <v>1</v>
          </cell>
          <cell r="F504">
            <v>70602</v>
          </cell>
          <cell r="H504">
            <v>0.1</v>
          </cell>
          <cell r="I504" t="str">
            <v>Yes</v>
          </cell>
          <cell r="J504" t="str">
            <v>Yes</v>
          </cell>
          <cell r="K504" t="str">
            <v>Yes</v>
          </cell>
          <cell r="L504">
            <v>36.25</v>
          </cell>
        </row>
        <row r="505">
          <cell r="B505" t="str">
            <v>YHM</v>
          </cell>
          <cell r="C505" t="str">
            <v>Allgate</v>
          </cell>
          <cell r="D505" t="str">
            <v>Joy</v>
          </cell>
          <cell r="E505">
            <v>1</v>
          </cell>
          <cell r="F505">
            <v>12815</v>
          </cell>
          <cell r="H505">
            <v>0.05</v>
          </cell>
          <cell r="I505" t="str">
            <v>Yes</v>
          </cell>
          <cell r="L505">
            <v>36.25</v>
          </cell>
        </row>
        <row r="506">
          <cell r="B506" t="str">
            <v>YHM</v>
          </cell>
          <cell r="C506" t="str">
            <v>Brace</v>
          </cell>
          <cell r="D506" t="str">
            <v>James</v>
          </cell>
          <cell r="E506">
            <v>1</v>
          </cell>
          <cell r="F506">
            <v>20231</v>
          </cell>
          <cell r="H506">
            <v>0.05</v>
          </cell>
          <cell r="I506" t="str">
            <v>Yes</v>
          </cell>
          <cell r="L506">
            <v>36.25</v>
          </cell>
        </row>
        <row r="507">
          <cell r="B507" t="str">
            <v>YHM</v>
          </cell>
          <cell r="C507" t="str">
            <v>Newton</v>
          </cell>
          <cell r="D507" t="str">
            <v>Andrew</v>
          </cell>
          <cell r="E507">
            <v>1</v>
          </cell>
          <cell r="F507">
            <v>22320</v>
          </cell>
          <cell r="H507">
            <v>0.05</v>
          </cell>
          <cell r="I507" t="str">
            <v>Yes</v>
          </cell>
          <cell r="L507">
            <v>36.25</v>
          </cell>
        </row>
      </sheetData>
      <sheetData sheetId="1" refreshError="1"/>
      <sheetData sheetId="2" refreshError="1"/>
      <sheetData sheetId="3" refreshError="1"/>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新規Microsoft Excel Worksheet"/>
      <sheetName val="#REF"/>
      <sheetName val="Sheet1"/>
      <sheetName val="１２０８投資有価証券（関係会社)"/>
      <sheetName val="貸倒引当金計算書"/>
      <sheetName val="使い方"/>
      <sheetName val="★水谷建設PL計画"/>
      <sheetName val="完成工事高及び利益計画（合計）"/>
      <sheetName val="完成工事高及び利益計画（手持）"/>
      <sheetName val="完成工事高及び利益計画（新規）"/>
      <sheetName val="売上利益計画（手持） (期別)"/>
      <sheetName val="売上利益計画（手持） (2)"/>
      <sheetName val="売上利益計画（手持）"/>
      <sheetName val="売上利益計画（新規）"/>
      <sheetName val="梅尾身　8_CROSS_MTH2(FY05)"/>
      <sheetName val="梅尾身　8_CROSS_MTH2（FY06）"/>
      <sheetName val="梅尾身　8_CROSS_MTH2（FY0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riginal Andrew___Data"/>
      <sheetName val="Error Sheet"/>
      <sheetName val="FA"/>
      <sheetName val="Assistance Summary"/>
      <sheetName val="LED Summary"/>
      <sheetName val="A&amp;C Summary"/>
      <sheetName val="Group Summary"/>
      <sheetName val="AandC"/>
      <sheetName val="Assistance"/>
      <sheetName val="Group"/>
      <sheetName val="LeD"/>
    </sheetNames>
    <sheetDataSet>
      <sheetData sheetId="0"/>
      <sheetData sheetId="1"/>
      <sheetData sheetId="2"/>
      <sheetData sheetId="3"/>
      <sheetData sheetId="4"/>
      <sheetData sheetId="5"/>
      <sheetData sheetId="6"/>
      <sheetData sheetId="7"/>
      <sheetData sheetId="8">
        <row r="3">
          <cell r="D3">
            <v>0.03</v>
          </cell>
        </row>
      </sheetData>
      <sheetData sheetId="9"/>
      <sheetData sheetId="1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未払販管費"/>
      <sheetName val="基礎データ"/>
      <sheetName val="原価CSV"/>
    </sheetNames>
    <sheetDataSet>
      <sheetData sheetId="0"/>
      <sheetData sheetId="1">
        <row r="2">
          <cell r="A2" t="str">
            <v xml:space="preserve">㈱ｳｨﾙｺﾑ             </v>
          </cell>
          <cell r="E2" t="str">
            <v xml:space="preserve">役員報酬            </v>
          </cell>
        </row>
        <row r="3">
          <cell r="A3" t="str">
            <v>㈱ｽｶｲｱｰﾄ・ｴﾝﾀｰﾃｲﾝﾒﾝﾄ</v>
          </cell>
          <cell r="E3" t="str">
            <v xml:space="preserve">給料手当            </v>
          </cell>
        </row>
        <row r="4">
          <cell r="A4" t="str">
            <v xml:space="preserve">㈱ｼﾞｭﾝ              </v>
          </cell>
          <cell r="E4" t="str">
            <v xml:space="preserve">雑  給              </v>
          </cell>
        </row>
        <row r="5">
          <cell r="A5" t="str">
            <v xml:space="preserve">ﾌｫｰﾚｽﾄ㈱            </v>
          </cell>
          <cell r="E5" t="str">
            <v xml:space="preserve">役員賞与            </v>
          </cell>
        </row>
        <row r="6">
          <cell r="A6" t="str">
            <v xml:space="preserve">ﾜﾀﾅﾍﾞ印刷㈱         </v>
          </cell>
          <cell r="E6" t="str">
            <v xml:space="preserve">賞  与              </v>
          </cell>
        </row>
        <row r="7">
          <cell r="A7" t="str">
            <v xml:space="preserve">ﾔﾏﾄ運輸㈱新東京主管 </v>
          </cell>
          <cell r="E7" t="str">
            <v xml:space="preserve">退職金              </v>
          </cell>
        </row>
        <row r="8">
          <cell r="A8" t="str">
            <v xml:space="preserve">ﾃﾞﾙ㈱               </v>
          </cell>
          <cell r="E8" t="str">
            <v xml:space="preserve">法定福利費          </v>
          </cell>
        </row>
        <row r="9">
          <cell r="A9" t="str">
            <v xml:space="preserve">日本ﾃﾚｺﾑｲﾝﾎﾞｲｽ㈱    </v>
          </cell>
          <cell r="E9" t="str">
            <v xml:space="preserve">福利厚生費          </v>
          </cell>
        </row>
        <row r="10">
          <cell r="A10" t="str">
            <v xml:space="preserve">ｱｽｸﾙ                </v>
          </cell>
          <cell r="E10" t="str">
            <v xml:space="preserve">退職給付費用        </v>
          </cell>
        </row>
        <row r="11">
          <cell r="A11" t="str">
            <v xml:space="preserve">宏文出版㈱          </v>
          </cell>
          <cell r="E11" t="str">
            <v xml:space="preserve">消耗品費            </v>
          </cell>
        </row>
        <row r="12">
          <cell r="A12" t="str">
            <v xml:space="preserve">GMOﾎｽﾃｨﾝｸﾞ&amp;ｾｷｭﾘﾃｨ   </v>
          </cell>
          <cell r="E12" t="str">
            <v>【使用×】事務用品費</v>
          </cell>
        </row>
        <row r="13">
          <cell r="A13" t="str">
            <v xml:space="preserve">VISA                </v>
          </cell>
          <cell r="E13" t="str">
            <v xml:space="preserve">地代家賃            </v>
          </cell>
        </row>
        <row r="14">
          <cell r="A14" t="str">
            <v xml:space="preserve">ｿﾌﾄﾊﾞﾝｸﾃﾚｺﾑ         </v>
          </cell>
          <cell r="E14" t="str">
            <v xml:space="preserve">賃借料              </v>
          </cell>
        </row>
        <row r="15">
          <cell r="A15" t="str">
            <v xml:space="preserve">ｺﾏｰｽﾘﾝｸ㈱           </v>
          </cell>
          <cell r="E15" t="str">
            <v xml:space="preserve">保険料              </v>
          </cell>
        </row>
        <row r="16">
          <cell r="A16" t="str">
            <v xml:space="preserve">Nothig              </v>
          </cell>
          <cell r="E16" t="str">
            <v xml:space="preserve">保守・修繕費        </v>
          </cell>
        </row>
        <row r="17">
          <cell r="A17" t="str">
            <v xml:space="preserve">㈱朝日ﾈｯﾄ           </v>
          </cell>
          <cell r="E17" t="str">
            <v xml:space="preserve">支払報酬            </v>
          </cell>
        </row>
        <row r="18">
          <cell r="A18" t="str">
            <v>かすが総合法律事務所</v>
          </cell>
          <cell r="E18" t="str">
            <v xml:space="preserve">外注費              </v>
          </cell>
        </row>
        <row r="19">
          <cell r="A19" t="str">
            <v xml:space="preserve">小口精算            </v>
          </cell>
          <cell r="E19" t="str">
            <v xml:space="preserve">租税公課            </v>
          </cell>
        </row>
        <row r="20">
          <cell r="A20" t="str">
            <v xml:space="preserve">㈱ﾘﾌﾞｾﾝｽ            </v>
          </cell>
          <cell r="E20" t="str">
            <v xml:space="preserve">サンプル商品代      </v>
          </cell>
        </row>
        <row r="21">
          <cell r="A21" t="str">
            <v xml:space="preserve">村上公一            </v>
          </cell>
          <cell r="E21" t="str">
            <v xml:space="preserve">ソフトウェア費      </v>
          </cell>
        </row>
        <row r="22">
          <cell r="A22" t="str">
            <v xml:space="preserve">ｹｲﾒﾃﾞｨｶﾙｵﾌｨｽ        </v>
          </cell>
          <cell r="E22" t="str">
            <v xml:space="preserve">減価償却費          </v>
          </cell>
        </row>
        <row r="23">
          <cell r="A23" t="str">
            <v xml:space="preserve">ﾘｺｰ販売㈱           </v>
          </cell>
          <cell r="E23" t="str">
            <v xml:space="preserve">貸倒引当金繰入額    </v>
          </cell>
        </row>
        <row r="24">
          <cell r="A24" t="str">
            <v xml:space="preserve">通販新聞            </v>
          </cell>
          <cell r="E24" t="str">
            <v xml:space="preserve">賞与引当金繰入額    </v>
          </cell>
        </row>
        <row r="25">
          <cell r="A25" t="str">
            <v xml:space="preserve">NTT東03-3280-0705   </v>
          </cell>
          <cell r="E25" t="str">
            <v xml:space="preserve">旅費交通費          </v>
          </cell>
        </row>
        <row r="26">
          <cell r="A26" t="str">
            <v xml:space="preserve">㈱平田牧場          </v>
          </cell>
          <cell r="E26" t="str">
            <v xml:space="preserve">通信費              </v>
          </cell>
        </row>
        <row r="27">
          <cell r="A27" t="str">
            <v xml:space="preserve">ｺﾏｰｽﾘﾝｸ             </v>
          </cell>
          <cell r="E27" t="str">
            <v xml:space="preserve">水道光熱費          </v>
          </cell>
        </row>
        <row r="28">
          <cell r="A28" t="str">
            <v xml:space="preserve">ｻｲﾊﾞｰﾄﾗｽﾄ㈱         </v>
          </cell>
          <cell r="E28" t="str">
            <v xml:space="preserve">支払手数料          </v>
          </cell>
        </row>
        <row r="29">
          <cell r="A29" t="str">
            <v xml:space="preserve">GMOﾏﾈｰｼﾞﾄﾞﾎｽﾃｨﾝｸﾞ㈱ </v>
          </cell>
          <cell r="E29" t="str">
            <v xml:space="preserve">荷造包装費          </v>
          </cell>
        </row>
        <row r="30">
          <cell r="A30" t="str">
            <v xml:space="preserve">繊研新聞            </v>
          </cell>
          <cell r="E30" t="str">
            <v xml:space="preserve">運  賃              </v>
          </cell>
        </row>
        <row r="31">
          <cell r="A31" t="str">
            <v xml:space="preserve">㈱ﾚｯｶｽｸﾞﾙｰｳﾞ        </v>
          </cell>
          <cell r="E31" t="str">
            <v xml:space="preserve">広告宣伝費          </v>
          </cell>
        </row>
        <row r="32">
          <cell r="A32" t="str">
            <v xml:space="preserve">GMOｸﾘｴｲﾀｰｽﾞﾈｯﾄﾜｰｸ   </v>
          </cell>
          <cell r="E32" t="str">
            <v xml:space="preserve">交際費              </v>
          </cell>
        </row>
        <row r="33">
          <cell r="A33" t="str">
            <v xml:space="preserve">㈱ﾘﾌﾞｾﾝｽ            </v>
          </cell>
          <cell r="E33" t="str">
            <v xml:space="preserve">新聞図書費          </v>
          </cell>
        </row>
        <row r="34">
          <cell r="A34" t="str">
            <v xml:space="preserve">㈱ﾐｸｼｨ              </v>
          </cell>
          <cell r="E34" t="str">
            <v xml:space="preserve">研修費              </v>
          </cell>
        </row>
        <row r="35">
          <cell r="A35" t="str">
            <v xml:space="preserve">阪神酒販㈱          </v>
          </cell>
          <cell r="E35" t="str">
            <v xml:space="preserve">諸会費              </v>
          </cell>
        </row>
        <row r="36">
          <cell r="A36" t="str">
            <v xml:space="preserve">杉山会計            </v>
          </cell>
          <cell r="E36" t="str">
            <v xml:space="preserve">会議費              </v>
          </cell>
        </row>
        <row r="37">
          <cell r="A37" t="str">
            <v xml:space="preserve">㈱ｷｭｰﾌﾞｸﾘｴｲﾄ        </v>
          </cell>
          <cell r="E37" t="str">
            <v xml:space="preserve">貸倒損失            </v>
          </cell>
        </row>
        <row r="38">
          <cell r="A38" t="str">
            <v xml:space="preserve">㈱ﾎﾟﾊﾟｲ             </v>
          </cell>
          <cell r="E38" t="str">
            <v xml:space="preserve">雑  費              </v>
          </cell>
        </row>
        <row r="39">
          <cell r="A39" t="str">
            <v xml:space="preserve">ｼﾞｬﾊﾟﾝｳｪﾌﾞｻｰﾋﾞｽ     </v>
          </cell>
          <cell r="E39" t="str">
            <v xml:space="preserve">他勘定振替高        </v>
          </cell>
        </row>
        <row r="40">
          <cell r="A40" t="str">
            <v xml:space="preserve">㈱ｲﾝﾃﾘｼﾞｪﾝｽ         </v>
          </cell>
        </row>
        <row r="41">
          <cell r="A41" t="str">
            <v xml:space="preserve">経済福祉ｾﾝﾀｰ        </v>
          </cell>
        </row>
        <row r="42">
          <cell r="A42" t="str">
            <v xml:space="preserve">㈲ﾊﾞｰｽｽﾀｲﾙｽﾞ        </v>
          </cell>
        </row>
        <row r="43">
          <cell r="A43" t="str">
            <v xml:space="preserve">小林宏              </v>
          </cell>
        </row>
        <row r="44">
          <cell r="A44" t="str">
            <v xml:space="preserve">佐川急便㈱          </v>
          </cell>
        </row>
        <row r="45">
          <cell r="A45" t="str">
            <v xml:space="preserve">佐藤一光            </v>
          </cell>
        </row>
        <row r="46">
          <cell r="A46" t="str">
            <v xml:space="preserve">ﾄｰﾎｰﾎｰﾑﾄｰﾀﾙｻｰﾋﾞｽ㈱  </v>
          </cell>
        </row>
        <row r="47">
          <cell r="A47" t="str">
            <v xml:space="preserve">㈱お問い合わせﾎﾟｰﾀﾙ </v>
          </cell>
        </row>
        <row r="48">
          <cell r="A48" t="str">
            <v>ｿﾘｭｰｼｮﾝﾌｪｱ実行委員会</v>
          </cell>
        </row>
        <row r="49">
          <cell r="A49" t="str">
            <v xml:space="preserve">㈱ｱｲｲｰｸﾞﾙｰﾌﾟ        </v>
          </cell>
        </row>
        <row r="50">
          <cell r="A50" t="str">
            <v xml:space="preserve">㈱ﾗｲﾄｱｯﾌﾟ           </v>
          </cell>
        </row>
        <row r="51">
          <cell r="A51" t="str">
            <v xml:space="preserve">㈱とんがりｺﾗﾎﾞ      </v>
          </cell>
        </row>
        <row r="52">
          <cell r="A52" t="str">
            <v xml:space="preserve">NTT東日本           </v>
          </cell>
        </row>
        <row r="53">
          <cell r="A53" t="str">
            <v xml:space="preserve">総合警備保障        </v>
          </cell>
        </row>
        <row r="54">
          <cell r="A54" t="str">
            <v xml:space="preserve">合同産業            </v>
          </cell>
        </row>
        <row r="55">
          <cell r="A55" t="str">
            <v>ASA五反田</v>
          </cell>
        </row>
        <row r="56">
          <cell r="A56" t="str">
            <v>ソフトバンクモバイル㈱</v>
          </cell>
        </row>
        <row r="57">
          <cell r="A57" t="str">
            <v>㈱ジェイマム人材教育</v>
          </cell>
        </row>
        <row r="58">
          <cell r="A58" t="str">
            <v>㈱ワークポート</v>
          </cell>
        </row>
        <row r="59">
          <cell r="A59" t="str">
            <v>㈱クリアコンサルティング</v>
          </cell>
        </row>
        <row r="60">
          <cell r="A60" t="str">
            <v>UQコミュニケーションズ㈱</v>
          </cell>
        </row>
        <row r="61">
          <cell r="A61" t="str">
            <v>㈱ユニマット</v>
          </cell>
        </row>
      </sheetData>
      <sheetData sheetId="2"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17.bin"/><Relationship Id="rId1" Type="http://schemas.openxmlformats.org/officeDocument/2006/relationships/externalLinkPath" Target="file:///C:\Users\sakuradori\AppData\Roaming\Microsoft\Excel\&#20661;&#27177;&#32773;&#19968;&#35239;&#34920;_160607-2.xls" TargetMode="External"/><Relationship Id="rId4" Type="http://schemas.openxmlformats.org/officeDocument/2006/relationships/comments" Target="../comments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
  <sheetViews>
    <sheetView workbookViewId="0"/>
  </sheetViews>
  <sheetFormatPr defaultRowHeight="12.5"/>
  <cols>
    <col min="1" max="1" width="8.7265625" customWidth="1"/>
  </cols>
  <sheetData>
    <row r="1" spans="1:5" ht="13">
      <c r="A1" s="1" t="s">
        <v>0</v>
      </c>
      <c r="B1" s="1" t="s">
        <v>1</v>
      </c>
      <c r="C1" s="1" t="s">
        <v>2</v>
      </c>
      <c r="D1" s="1" t="s">
        <v>3</v>
      </c>
      <c r="E1" s="1" t="s">
        <v>4</v>
      </c>
    </row>
    <row r="2" spans="1:5">
      <c r="A2">
        <v>6</v>
      </c>
      <c r="B2">
        <v>10</v>
      </c>
      <c r="C2">
        <v>6</v>
      </c>
      <c r="D2">
        <v>11</v>
      </c>
      <c r="E2" t="s">
        <v>5</v>
      </c>
    </row>
  </sheetData>
  <customSheetViews>
    <customSheetView guid="{B19EA124-974A-4B84-9215-8B3E73C1E681}" state="veryHidden">
      <pageMargins left="0.7" right="0.7" top="0.75" bottom="0.75" header="0.3" footer="0.3"/>
    </customSheetView>
    <customSheetView guid="{FB1801F9-B5A6-4B63-A6B7-0BD2138EB31C}" state="veryHidden">
      <pageMargins left="0.7" right="0.7" top="0.75" bottom="0.75" header="0.3" footer="0.3"/>
    </customSheetView>
  </customSheetViews>
  <phoneticPr fontId="5"/>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N57"/>
  <sheetViews>
    <sheetView showGridLines="0" view="pageLayout" topLeftCell="C1" zoomScaleNormal="100" workbookViewId="0">
      <selection activeCell="H2" sqref="H2"/>
    </sheetView>
  </sheetViews>
  <sheetFormatPr defaultColWidth="9.1796875" defaultRowHeight="12" customHeight="1" outlineLevelRow="1"/>
  <cols>
    <col min="1" max="1" width="2.54296875" style="12" customWidth="1"/>
    <col min="2" max="2" width="9.1796875" style="12"/>
    <col min="3" max="3" width="33" style="12" customWidth="1"/>
    <col min="4" max="9" width="12.81640625" style="647" customWidth="1"/>
    <col min="10" max="10" width="25.453125" style="12" customWidth="1"/>
    <col min="11" max="14" width="12.81640625" style="647" customWidth="1"/>
    <col min="15" max="16384" width="9.1796875" style="12"/>
  </cols>
  <sheetData>
    <row r="1" spans="1:14" ht="16.5">
      <c r="A1" s="699" t="s">
        <v>1881</v>
      </c>
      <c r="B1" s="699"/>
      <c r="C1" s="699"/>
      <c r="D1" s="789"/>
      <c r="E1" s="789"/>
      <c r="F1" s="789"/>
      <c r="G1" s="789"/>
      <c r="H1" s="789"/>
      <c r="I1" s="789"/>
      <c r="J1" s="11"/>
      <c r="K1" s="646"/>
      <c r="L1" s="646"/>
      <c r="M1" s="646"/>
      <c r="N1" s="646"/>
    </row>
    <row r="2" spans="1:14" ht="11"/>
    <row r="3" spans="1:14">
      <c r="A3" s="2" t="s">
        <v>62</v>
      </c>
      <c r="B3" s="2"/>
      <c r="C3" s="2"/>
      <c r="D3" s="790"/>
      <c r="E3" s="790"/>
      <c r="F3" s="790"/>
      <c r="G3" s="790"/>
      <c r="H3" s="790"/>
      <c r="I3" s="790"/>
      <c r="J3" s="177"/>
      <c r="K3" s="790"/>
      <c r="L3" s="790"/>
      <c r="M3" s="790"/>
      <c r="N3" s="177" t="s">
        <v>27</v>
      </c>
    </row>
    <row r="4" spans="1:14" ht="55.5" customHeight="1">
      <c r="A4" s="714" t="s">
        <v>43</v>
      </c>
      <c r="B4" s="701"/>
      <c r="C4" s="702" t="s">
        <v>44</v>
      </c>
      <c r="D4" s="791" t="s">
        <v>46</v>
      </c>
      <c r="E4" s="791" t="s">
        <v>45</v>
      </c>
      <c r="F4" s="792" t="s">
        <v>54</v>
      </c>
      <c r="G4" s="791" t="s">
        <v>47</v>
      </c>
      <c r="H4" s="791" t="s">
        <v>76</v>
      </c>
      <c r="I4" s="792" t="s">
        <v>56</v>
      </c>
      <c r="J4" s="705" t="s">
        <v>48</v>
      </c>
      <c r="K4" s="792" t="s">
        <v>64</v>
      </c>
      <c r="L4" s="792" t="s">
        <v>63</v>
      </c>
      <c r="M4" s="861" t="s">
        <v>1862</v>
      </c>
      <c r="N4" s="862"/>
    </row>
    <row r="5" spans="1:14">
      <c r="A5" s="766"/>
      <c r="B5" s="767"/>
      <c r="C5" s="768"/>
      <c r="D5" s="793" t="s">
        <v>29</v>
      </c>
      <c r="E5" s="793" t="s">
        <v>33</v>
      </c>
      <c r="F5" s="793" t="s">
        <v>59</v>
      </c>
      <c r="G5" s="793" t="s">
        <v>35</v>
      </c>
      <c r="H5" s="793" t="s">
        <v>36</v>
      </c>
      <c r="I5" s="794" t="s">
        <v>1860</v>
      </c>
      <c r="J5" s="771"/>
      <c r="K5" s="794"/>
      <c r="L5" s="794"/>
      <c r="M5" s="795" t="s">
        <v>206</v>
      </c>
      <c r="N5" s="795" t="s">
        <v>1863</v>
      </c>
    </row>
    <row r="6" spans="1:14">
      <c r="A6" s="859" t="s">
        <v>377</v>
      </c>
      <c r="B6" s="860"/>
      <c r="C6" s="772"/>
      <c r="D6" s="796"/>
      <c r="E6" s="796"/>
      <c r="F6" s="796"/>
      <c r="G6" s="796"/>
      <c r="H6" s="796"/>
      <c r="I6" s="796"/>
      <c r="J6" s="705"/>
      <c r="K6" s="797"/>
      <c r="L6" s="797"/>
      <c r="M6" s="797"/>
      <c r="N6" s="797"/>
    </row>
    <row r="7" spans="1:14">
      <c r="A7" s="6"/>
      <c r="B7" s="7"/>
      <c r="C7" s="774"/>
      <c r="D7" s="665"/>
      <c r="E7" s="665"/>
      <c r="F7" s="665"/>
      <c r="G7" s="665"/>
      <c r="H7" s="665"/>
      <c r="I7" s="665"/>
      <c r="J7" s="798"/>
      <c r="K7" s="799"/>
      <c r="L7" s="799"/>
      <c r="M7" s="799"/>
      <c r="N7" s="799"/>
    </row>
    <row r="8" spans="1:14">
      <c r="A8" s="6"/>
      <c r="B8" s="7"/>
      <c r="C8" s="774"/>
      <c r="D8" s="665"/>
      <c r="E8" s="665"/>
      <c r="F8" s="665"/>
      <c r="G8" s="665"/>
      <c r="H8" s="665"/>
      <c r="I8" s="665"/>
      <c r="J8" s="798"/>
      <c r="K8" s="799"/>
      <c r="L8" s="799"/>
      <c r="M8" s="799"/>
      <c r="N8" s="799"/>
    </row>
    <row r="9" spans="1:14">
      <c r="A9" s="6"/>
      <c r="B9" s="7"/>
      <c r="C9" s="774"/>
      <c r="D9" s="665"/>
      <c r="E9" s="665"/>
      <c r="F9" s="665"/>
      <c r="G9" s="665"/>
      <c r="H9" s="665"/>
      <c r="I9" s="665"/>
      <c r="J9" s="798"/>
      <c r="K9" s="799"/>
      <c r="L9" s="799"/>
      <c r="M9" s="799"/>
      <c r="N9" s="799"/>
    </row>
    <row r="10" spans="1:14" ht="10" customHeight="1">
      <c r="A10" s="712"/>
      <c r="B10" s="800"/>
      <c r="C10" s="781" t="s">
        <v>50</v>
      </c>
      <c r="D10" s="801"/>
      <c r="E10" s="801"/>
      <c r="F10" s="801"/>
      <c r="G10" s="801"/>
      <c r="H10" s="801"/>
      <c r="I10" s="801"/>
      <c r="J10" s="781"/>
      <c r="K10" s="802"/>
      <c r="L10" s="802"/>
      <c r="M10" s="802"/>
      <c r="N10" s="802"/>
    </row>
    <row r="11" spans="1:14">
      <c r="A11" s="859" t="s">
        <v>207</v>
      </c>
      <c r="B11" s="860"/>
      <c r="C11" s="772"/>
      <c r="D11" s="796"/>
      <c r="E11" s="796"/>
      <c r="F11" s="796"/>
      <c r="G11" s="796"/>
      <c r="H11" s="796"/>
      <c r="I11" s="796"/>
      <c r="J11" s="705"/>
      <c r="K11" s="797"/>
      <c r="L11" s="797"/>
      <c r="M11" s="797"/>
      <c r="N11" s="797"/>
    </row>
    <row r="12" spans="1:14">
      <c r="A12" s="6"/>
      <c r="B12" s="7"/>
      <c r="C12" s="774"/>
      <c r="D12" s="665"/>
      <c r="E12" s="665"/>
      <c r="F12" s="665"/>
      <c r="G12" s="665"/>
      <c r="H12" s="665"/>
      <c r="I12" s="665"/>
      <c r="J12" s="798"/>
      <c r="K12" s="799"/>
      <c r="L12" s="799"/>
      <c r="M12" s="799"/>
      <c r="N12" s="799"/>
    </row>
    <row r="13" spans="1:14" ht="10" customHeight="1">
      <c r="A13" s="712"/>
      <c r="B13" s="800"/>
      <c r="C13" s="781" t="s">
        <v>50</v>
      </c>
      <c r="D13" s="801"/>
      <c r="E13" s="801"/>
      <c r="F13" s="801"/>
      <c r="G13" s="801"/>
      <c r="H13" s="801"/>
      <c r="I13" s="801"/>
      <c r="J13" s="781"/>
      <c r="K13" s="802"/>
      <c r="L13" s="802"/>
      <c r="M13" s="802"/>
      <c r="N13" s="802"/>
    </row>
    <row r="14" spans="1:14" ht="10" customHeight="1" outlineLevel="1">
      <c r="A14" s="859" t="s">
        <v>1343</v>
      </c>
      <c r="B14" s="860"/>
      <c r="C14" s="772"/>
      <c r="D14" s="796"/>
      <c r="E14" s="796"/>
      <c r="F14" s="796"/>
      <c r="G14" s="796"/>
      <c r="H14" s="796"/>
      <c r="I14" s="796"/>
      <c r="J14" s="705"/>
      <c r="K14" s="797"/>
      <c r="L14" s="797"/>
      <c r="M14" s="797"/>
      <c r="N14" s="797"/>
    </row>
    <row r="15" spans="1:14">
      <c r="A15" s="859" t="s">
        <v>208</v>
      </c>
      <c r="B15" s="860"/>
      <c r="C15" s="772"/>
      <c r="D15" s="796"/>
      <c r="E15" s="796"/>
      <c r="F15" s="796"/>
      <c r="G15" s="796"/>
      <c r="H15" s="796"/>
      <c r="I15" s="796"/>
      <c r="J15" s="705"/>
      <c r="K15" s="797"/>
      <c r="L15" s="797"/>
      <c r="M15" s="797"/>
      <c r="N15" s="797"/>
    </row>
    <row r="16" spans="1:14">
      <c r="A16" s="6" t="s">
        <v>234</v>
      </c>
      <c r="B16" s="7"/>
      <c r="C16" s="774"/>
      <c r="D16" s="665"/>
      <c r="E16" s="665"/>
      <c r="F16" s="665"/>
      <c r="G16" s="665"/>
      <c r="H16" s="665"/>
      <c r="I16" s="665"/>
      <c r="J16" s="798"/>
      <c r="K16" s="799"/>
      <c r="L16" s="799"/>
      <c r="M16" s="799"/>
      <c r="N16" s="799"/>
    </row>
    <row r="17" spans="1:14">
      <c r="A17" s="6"/>
      <c r="B17" s="7"/>
      <c r="C17" s="774"/>
      <c r="D17" s="665"/>
      <c r="E17" s="665"/>
      <c r="F17" s="665"/>
      <c r="G17" s="665"/>
      <c r="H17" s="665"/>
      <c r="I17" s="665"/>
      <c r="J17" s="798"/>
      <c r="K17" s="799"/>
      <c r="L17" s="799"/>
      <c r="M17" s="799"/>
      <c r="N17" s="799"/>
    </row>
    <row r="18" spans="1:14">
      <c r="A18" s="6"/>
      <c r="B18" s="7"/>
      <c r="C18" s="774"/>
      <c r="D18" s="665"/>
      <c r="E18" s="665"/>
      <c r="F18" s="665"/>
      <c r="G18" s="665"/>
      <c r="H18" s="665"/>
      <c r="I18" s="665"/>
      <c r="J18" s="798"/>
      <c r="K18" s="799"/>
      <c r="L18" s="799"/>
      <c r="M18" s="799"/>
      <c r="N18" s="799"/>
    </row>
    <row r="19" spans="1:14">
      <c r="A19" s="6"/>
      <c r="B19" s="7"/>
      <c r="C19" s="774"/>
      <c r="D19" s="665"/>
      <c r="E19" s="665"/>
      <c r="F19" s="665"/>
      <c r="G19" s="665"/>
      <c r="H19" s="665"/>
      <c r="I19" s="665"/>
      <c r="J19" s="798"/>
      <c r="K19" s="799"/>
      <c r="L19" s="799"/>
      <c r="M19" s="799"/>
      <c r="N19" s="799"/>
    </row>
    <row r="20" spans="1:14" hidden="1" outlineLevel="1">
      <c r="A20" s="6"/>
      <c r="B20" s="7"/>
      <c r="C20" s="774"/>
      <c r="D20" s="665"/>
      <c r="E20" s="665"/>
      <c r="F20" s="665"/>
      <c r="G20" s="665"/>
      <c r="H20" s="665"/>
      <c r="I20" s="665"/>
      <c r="J20" s="798"/>
      <c r="K20" s="799"/>
      <c r="L20" s="799"/>
      <c r="M20" s="799"/>
      <c r="N20" s="799"/>
    </row>
    <row r="21" spans="1:14" hidden="1" outlineLevel="1">
      <c r="A21" s="6"/>
      <c r="B21" s="7"/>
      <c r="C21" s="774"/>
      <c r="D21" s="665"/>
      <c r="E21" s="665"/>
      <c r="F21" s="665"/>
      <c r="G21" s="665"/>
      <c r="H21" s="665"/>
      <c r="I21" s="665"/>
      <c r="J21" s="798"/>
      <c r="K21" s="799"/>
      <c r="L21" s="799"/>
      <c r="M21" s="799"/>
      <c r="N21" s="799"/>
    </row>
    <row r="22" spans="1:14" hidden="1" outlineLevel="1">
      <c r="A22" s="6"/>
      <c r="B22" s="7"/>
      <c r="C22" s="774"/>
      <c r="D22" s="665"/>
      <c r="E22" s="665"/>
      <c r="F22" s="665"/>
      <c r="G22" s="665"/>
      <c r="H22" s="665"/>
      <c r="I22" s="665"/>
      <c r="J22" s="798"/>
      <c r="K22" s="799"/>
      <c r="L22" s="799"/>
      <c r="M22" s="799"/>
      <c r="N22" s="799"/>
    </row>
    <row r="23" spans="1:14" hidden="1" outlineLevel="1">
      <c r="A23" s="6"/>
      <c r="B23" s="7"/>
      <c r="C23" s="774"/>
      <c r="D23" s="665"/>
      <c r="E23" s="665"/>
      <c r="F23" s="665"/>
      <c r="G23" s="665"/>
      <c r="H23" s="665"/>
      <c r="I23" s="665"/>
      <c r="J23" s="798"/>
      <c r="K23" s="799"/>
      <c r="L23" s="799"/>
      <c r="M23" s="799"/>
      <c r="N23" s="799"/>
    </row>
    <row r="24" spans="1:14" hidden="1" outlineLevel="1">
      <c r="A24" s="6"/>
      <c r="B24" s="7"/>
      <c r="C24" s="774"/>
      <c r="D24" s="665"/>
      <c r="E24" s="665"/>
      <c r="F24" s="665"/>
      <c r="G24" s="665"/>
      <c r="H24" s="665"/>
      <c r="I24" s="665"/>
      <c r="J24" s="798"/>
      <c r="K24" s="799"/>
      <c r="L24" s="799"/>
      <c r="M24" s="799"/>
      <c r="N24" s="799"/>
    </row>
    <row r="25" spans="1:14" hidden="1" outlineLevel="1">
      <c r="A25" s="6"/>
      <c r="B25" s="7"/>
      <c r="C25" s="774"/>
      <c r="D25" s="665"/>
      <c r="E25" s="665"/>
      <c r="F25" s="665"/>
      <c r="G25" s="665"/>
      <c r="H25" s="665"/>
      <c r="I25" s="665"/>
      <c r="J25" s="798"/>
      <c r="K25" s="799"/>
      <c r="L25" s="799"/>
      <c r="M25" s="799"/>
      <c r="N25" s="799"/>
    </row>
    <row r="26" spans="1:14" hidden="1" outlineLevel="1">
      <c r="A26" s="6"/>
      <c r="B26" s="7"/>
      <c r="C26" s="774"/>
      <c r="D26" s="665"/>
      <c r="E26" s="665"/>
      <c r="F26" s="665"/>
      <c r="G26" s="665"/>
      <c r="H26" s="665"/>
      <c r="I26" s="665"/>
      <c r="J26" s="803"/>
      <c r="K26" s="799"/>
      <c r="L26" s="799"/>
      <c r="M26" s="799"/>
      <c r="N26" s="799"/>
    </row>
    <row r="27" spans="1:14" ht="12" customHeight="1" collapsed="1">
      <c r="A27" s="712"/>
      <c r="B27" s="800"/>
      <c r="C27" s="781" t="s">
        <v>50</v>
      </c>
      <c r="D27" s="801"/>
      <c r="E27" s="801"/>
      <c r="F27" s="801"/>
      <c r="G27" s="801"/>
      <c r="H27" s="801"/>
      <c r="I27" s="801"/>
      <c r="J27" s="781"/>
      <c r="K27" s="802"/>
      <c r="L27" s="802"/>
      <c r="M27" s="802"/>
      <c r="N27" s="802"/>
    </row>
    <row r="28" spans="1:14" ht="12" customHeight="1">
      <c r="A28" s="859" t="s">
        <v>208</v>
      </c>
      <c r="B28" s="860"/>
      <c r="C28" s="772"/>
      <c r="D28" s="796"/>
      <c r="E28" s="796"/>
      <c r="F28" s="796"/>
      <c r="G28" s="796"/>
      <c r="H28" s="796"/>
      <c r="I28" s="796"/>
      <c r="J28" s="705"/>
      <c r="K28" s="797"/>
      <c r="L28" s="797"/>
      <c r="M28" s="797"/>
      <c r="N28" s="797"/>
    </row>
    <row r="29" spans="1:14">
      <c r="A29" s="6"/>
      <c r="B29" s="7"/>
      <c r="C29" s="774"/>
      <c r="D29" s="665"/>
      <c r="E29" s="665"/>
      <c r="F29" s="665"/>
      <c r="G29" s="665"/>
      <c r="H29" s="665"/>
      <c r="I29" s="665"/>
      <c r="J29" s="776"/>
      <c r="K29" s="799"/>
      <c r="L29" s="799"/>
      <c r="M29" s="799"/>
      <c r="N29" s="799"/>
    </row>
    <row r="30" spans="1:14" ht="12" customHeight="1">
      <c r="A30" s="712"/>
      <c r="B30" s="800"/>
      <c r="C30" s="781" t="s">
        <v>50</v>
      </c>
      <c r="D30" s="801"/>
      <c r="E30" s="801"/>
      <c r="F30" s="801"/>
      <c r="G30" s="801"/>
      <c r="H30" s="801"/>
      <c r="I30" s="801"/>
      <c r="J30" s="781"/>
      <c r="K30" s="802"/>
      <c r="L30" s="802"/>
      <c r="M30" s="802"/>
      <c r="N30" s="802"/>
    </row>
    <row r="31" spans="1:14" ht="12" customHeight="1">
      <c r="A31" s="859" t="s">
        <v>447</v>
      </c>
      <c r="B31" s="860"/>
      <c r="C31" s="772"/>
      <c r="D31" s="796"/>
      <c r="E31" s="796"/>
      <c r="F31" s="796"/>
      <c r="G31" s="796"/>
      <c r="H31" s="796"/>
      <c r="I31" s="796"/>
      <c r="J31" s="705"/>
      <c r="K31" s="797"/>
      <c r="L31" s="797"/>
      <c r="M31" s="797"/>
      <c r="N31" s="797"/>
    </row>
    <row r="32" spans="1:14" ht="12" customHeight="1">
      <c r="A32" s="6"/>
      <c r="B32" s="7"/>
      <c r="C32" s="774"/>
      <c r="D32" s="665"/>
      <c r="E32" s="665"/>
      <c r="F32" s="665"/>
      <c r="G32" s="665"/>
      <c r="H32" s="665"/>
      <c r="I32" s="665"/>
      <c r="J32" s="798"/>
      <c r="K32" s="799"/>
      <c r="L32" s="799"/>
      <c r="M32" s="799"/>
      <c r="N32" s="799"/>
    </row>
    <row r="33" spans="1:14" ht="12" customHeight="1">
      <c r="A33" s="712"/>
      <c r="B33" s="800"/>
      <c r="C33" s="781" t="s">
        <v>50</v>
      </c>
      <c r="D33" s="801"/>
      <c r="E33" s="801"/>
      <c r="F33" s="801"/>
      <c r="G33" s="801"/>
      <c r="H33" s="801"/>
      <c r="I33" s="801"/>
      <c r="J33" s="781"/>
      <c r="K33" s="802"/>
      <c r="L33" s="802"/>
      <c r="M33" s="802"/>
      <c r="N33" s="802"/>
    </row>
    <row r="34" spans="1:14" ht="12" customHeight="1">
      <c r="A34" s="859" t="s">
        <v>453</v>
      </c>
      <c r="B34" s="860"/>
      <c r="C34" s="772"/>
      <c r="D34" s="796"/>
      <c r="E34" s="796"/>
      <c r="F34" s="796"/>
      <c r="G34" s="796"/>
      <c r="H34" s="796"/>
      <c r="I34" s="796"/>
      <c r="J34" s="705"/>
      <c r="K34" s="797"/>
      <c r="L34" s="797"/>
      <c r="M34" s="797"/>
      <c r="N34" s="797"/>
    </row>
    <row r="35" spans="1:14" ht="12" customHeight="1">
      <c r="A35" s="6"/>
      <c r="B35" s="7"/>
      <c r="C35" s="774"/>
      <c r="D35" s="665"/>
      <c r="E35" s="665"/>
      <c r="F35" s="665"/>
      <c r="G35" s="665"/>
      <c r="H35" s="665"/>
      <c r="I35" s="665"/>
      <c r="J35" s="798"/>
      <c r="K35" s="799"/>
      <c r="L35" s="799"/>
      <c r="M35" s="799"/>
      <c r="N35" s="799"/>
    </row>
    <row r="36" spans="1:14" ht="12" customHeight="1">
      <c r="A36" s="712"/>
      <c r="B36" s="800"/>
      <c r="C36" s="781" t="s">
        <v>50</v>
      </c>
      <c r="D36" s="801"/>
      <c r="E36" s="801"/>
      <c r="F36" s="801"/>
      <c r="G36" s="801"/>
      <c r="H36" s="801"/>
      <c r="I36" s="801"/>
      <c r="J36" s="781"/>
      <c r="K36" s="802"/>
      <c r="L36" s="802"/>
      <c r="M36" s="802"/>
      <c r="N36" s="802"/>
    </row>
    <row r="37" spans="1:14" ht="12" customHeight="1">
      <c r="A37" s="859" t="s">
        <v>65</v>
      </c>
      <c r="B37" s="860"/>
      <c r="C37" s="772"/>
      <c r="D37" s="796"/>
      <c r="E37" s="796"/>
      <c r="F37" s="796"/>
      <c r="G37" s="796"/>
      <c r="H37" s="796"/>
      <c r="I37" s="796"/>
      <c r="J37" s="705"/>
      <c r="K37" s="797"/>
      <c r="L37" s="797"/>
      <c r="M37" s="797"/>
      <c r="N37" s="797"/>
    </row>
    <row r="38" spans="1:14" ht="12" customHeight="1">
      <c r="A38" s="6" t="s">
        <v>66</v>
      </c>
      <c r="B38" s="7"/>
      <c r="C38" s="774"/>
      <c r="D38" s="665"/>
      <c r="E38" s="665"/>
      <c r="F38" s="665"/>
      <c r="G38" s="665"/>
      <c r="H38" s="665"/>
      <c r="I38" s="665"/>
      <c r="J38" s="798"/>
      <c r="K38" s="799"/>
      <c r="L38" s="799"/>
      <c r="M38" s="799"/>
      <c r="N38" s="799"/>
    </row>
    <row r="39" spans="1:14" ht="12" hidden="1" customHeight="1" outlineLevel="1">
      <c r="A39" s="6"/>
      <c r="B39" s="7"/>
      <c r="C39" s="774"/>
      <c r="D39" s="665"/>
      <c r="E39" s="665"/>
      <c r="F39" s="665"/>
      <c r="G39" s="665"/>
      <c r="H39" s="665"/>
      <c r="I39" s="665"/>
      <c r="J39" s="803"/>
      <c r="K39" s="799"/>
      <c r="L39" s="799"/>
      <c r="M39" s="799"/>
      <c r="N39" s="799"/>
    </row>
    <row r="40" spans="1:14" ht="12" hidden="1" customHeight="1" outlineLevel="1">
      <c r="A40" s="6"/>
      <c r="B40" s="7"/>
      <c r="C40" s="774"/>
      <c r="D40" s="665"/>
      <c r="E40" s="665"/>
      <c r="F40" s="665"/>
      <c r="G40" s="665"/>
      <c r="H40" s="665"/>
      <c r="I40" s="665"/>
      <c r="J40" s="803"/>
      <c r="K40" s="799"/>
      <c r="L40" s="799"/>
      <c r="M40" s="799"/>
      <c r="N40" s="799"/>
    </row>
    <row r="41" spans="1:14" ht="12" hidden="1" customHeight="1" outlineLevel="1">
      <c r="A41" s="6"/>
      <c r="B41" s="7"/>
      <c r="C41" s="774"/>
      <c r="D41" s="665"/>
      <c r="E41" s="665"/>
      <c r="F41" s="665"/>
      <c r="G41" s="665"/>
      <c r="H41" s="665"/>
      <c r="I41" s="665"/>
      <c r="J41" s="803"/>
      <c r="K41" s="799"/>
      <c r="L41" s="799"/>
      <c r="M41" s="799"/>
      <c r="N41" s="799"/>
    </row>
    <row r="42" spans="1:14" ht="12" customHeight="1" collapsed="1">
      <c r="A42" s="712"/>
      <c r="B42" s="800"/>
      <c r="C42" s="781" t="s">
        <v>50</v>
      </c>
      <c r="D42" s="801"/>
      <c r="E42" s="801"/>
      <c r="F42" s="801"/>
      <c r="G42" s="801"/>
      <c r="H42" s="801"/>
      <c r="I42" s="801"/>
      <c r="J42" s="781"/>
      <c r="K42" s="802"/>
      <c r="L42" s="802"/>
      <c r="M42" s="802"/>
      <c r="N42" s="802"/>
    </row>
    <row r="43" spans="1:14" ht="12" customHeight="1">
      <c r="A43" s="859" t="s">
        <v>205</v>
      </c>
      <c r="B43" s="860"/>
      <c r="C43" s="772"/>
      <c r="D43" s="796"/>
      <c r="E43" s="796"/>
      <c r="F43" s="796"/>
      <c r="G43" s="796"/>
      <c r="H43" s="796"/>
      <c r="I43" s="796"/>
      <c r="J43" s="705"/>
      <c r="K43" s="797"/>
      <c r="L43" s="797"/>
      <c r="M43" s="797"/>
      <c r="N43" s="797"/>
    </row>
    <row r="44" spans="1:14" ht="12" customHeight="1">
      <c r="A44" s="6"/>
      <c r="B44" s="7"/>
      <c r="C44" s="774"/>
      <c r="D44" s="665"/>
      <c r="E44" s="665"/>
      <c r="F44" s="665"/>
      <c r="G44" s="665"/>
      <c r="H44" s="665"/>
      <c r="I44" s="665"/>
      <c r="J44" s="798"/>
      <c r="K44" s="799"/>
      <c r="L44" s="799"/>
      <c r="M44" s="799"/>
      <c r="N44" s="799"/>
    </row>
    <row r="45" spans="1:14" ht="12" hidden="1" customHeight="1" outlineLevel="1">
      <c r="A45" s="6"/>
      <c r="B45" s="7"/>
      <c r="C45" s="774"/>
      <c r="D45" s="665"/>
      <c r="E45" s="665"/>
      <c r="F45" s="665"/>
      <c r="G45" s="665"/>
      <c r="H45" s="665"/>
      <c r="I45" s="665"/>
      <c r="J45" s="804"/>
      <c r="K45" s="799"/>
      <c r="L45" s="799"/>
      <c r="M45" s="799"/>
      <c r="N45" s="799"/>
    </row>
    <row r="46" spans="1:14" ht="12" hidden="1" customHeight="1" outlineLevel="1">
      <c r="A46" s="6"/>
      <c r="B46" s="7"/>
      <c r="C46" s="774"/>
      <c r="D46" s="665"/>
      <c r="E46" s="665"/>
      <c r="F46" s="665"/>
      <c r="G46" s="665"/>
      <c r="H46" s="665"/>
      <c r="I46" s="665"/>
      <c r="J46" s="803"/>
      <c r="K46" s="799"/>
      <c r="L46" s="799"/>
      <c r="M46" s="799"/>
      <c r="N46" s="799"/>
    </row>
    <row r="47" spans="1:14" ht="12" customHeight="1" collapsed="1">
      <c r="A47" s="712"/>
      <c r="B47" s="800"/>
      <c r="C47" s="781" t="s">
        <v>50</v>
      </c>
      <c r="D47" s="801"/>
      <c r="E47" s="801"/>
      <c r="F47" s="801"/>
      <c r="G47" s="801"/>
      <c r="H47" s="801"/>
      <c r="I47" s="801"/>
      <c r="J47" s="781"/>
      <c r="K47" s="802"/>
      <c r="L47" s="802"/>
      <c r="M47" s="802"/>
      <c r="N47" s="802"/>
    </row>
    <row r="48" spans="1:14" ht="12" customHeight="1">
      <c r="A48" s="859" t="s">
        <v>1346</v>
      </c>
      <c r="B48" s="860"/>
      <c r="C48" s="772"/>
      <c r="D48" s="796"/>
      <c r="E48" s="796"/>
      <c r="F48" s="796"/>
      <c r="G48" s="796"/>
      <c r="H48" s="796"/>
      <c r="I48" s="796"/>
      <c r="J48" s="705"/>
      <c r="K48" s="797"/>
      <c r="L48" s="797"/>
      <c r="M48" s="797"/>
      <c r="N48" s="797"/>
    </row>
    <row r="49" spans="1:14" ht="12" customHeight="1">
      <c r="A49" s="6"/>
      <c r="B49" s="7"/>
      <c r="C49" s="774"/>
      <c r="D49" s="665"/>
      <c r="E49" s="665"/>
      <c r="F49" s="665"/>
      <c r="G49" s="665"/>
      <c r="H49" s="665"/>
      <c r="I49" s="665"/>
      <c r="J49" s="798"/>
      <c r="K49" s="799"/>
      <c r="L49" s="799"/>
      <c r="M49" s="799"/>
      <c r="N49" s="799"/>
    </row>
    <row r="50" spans="1:14" ht="12" hidden="1" customHeight="1" outlineLevel="1">
      <c r="A50" s="6"/>
      <c r="B50" s="7"/>
      <c r="C50" s="774"/>
      <c r="D50" s="665"/>
      <c r="E50" s="665"/>
      <c r="F50" s="665"/>
      <c r="G50" s="665"/>
      <c r="H50" s="665"/>
      <c r="I50" s="665"/>
      <c r="J50" s="804"/>
      <c r="K50" s="799"/>
      <c r="L50" s="799"/>
      <c r="M50" s="799"/>
      <c r="N50" s="799"/>
    </row>
    <row r="51" spans="1:14" ht="12" hidden="1" customHeight="1" outlineLevel="1">
      <c r="A51" s="6"/>
      <c r="B51" s="7"/>
      <c r="C51" s="774"/>
      <c r="D51" s="665"/>
      <c r="E51" s="665"/>
      <c r="F51" s="665"/>
      <c r="G51" s="665"/>
      <c r="H51" s="665"/>
      <c r="I51" s="665"/>
      <c r="J51" s="803"/>
      <c r="K51" s="799"/>
      <c r="L51" s="799"/>
      <c r="M51" s="799"/>
      <c r="N51" s="799"/>
    </row>
    <row r="52" spans="1:14" ht="12" customHeight="1" collapsed="1">
      <c r="A52" s="712"/>
      <c r="B52" s="800"/>
      <c r="C52" s="781" t="s">
        <v>1519</v>
      </c>
      <c r="D52" s="801"/>
      <c r="E52" s="801"/>
      <c r="F52" s="801"/>
      <c r="G52" s="801"/>
      <c r="H52" s="801"/>
      <c r="I52" s="801"/>
      <c r="J52" s="781"/>
      <c r="K52" s="802"/>
      <c r="L52" s="802"/>
      <c r="M52" s="802"/>
      <c r="N52" s="802"/>
    </row>
    <row r="53" spans="1:14" ht="12" customHeight="1">
      <c r="A53" s="859" t="s">
        <v>1540</v>
      </c>
      <c r="B53" s="860"/>
      <c r="C53" s="774"/>
      <c r="D53" s="796"/>
      <c r="E53" s="796"/>
      <c r="F53" s="796"/>
      <c r="G53" s="796"/>
      <c r="H53" s="796"/>
      <c r="I53" s="796"/>
      <c r="J53" s="775"/>
      <c r="K53" s="797"/>
      <c r="L53" s="797"/>
      <c r="M53" s="797"/>
      <c r="N53" s="797"/>
    </row>
    <row r="54" spans="1:14" ht="12" hidden="1" customHeight="1" outlineLevel="1">
      <c r="A54" s="6"/>
      <c r="B54" s="7"/>
      <c r="C54" s="774" t="s">
        <v>1542</v>
      </c>
      <c r="D54" s="665"/>
      <c r="E54" s="665"/>
      <c r="F54" s="665"/>
      <c r="G54" s="665"/>
      <c r="H54" s="665"/>
      <c r="I54" s="665"/>
      <c r="J54" s="798"/>
      <c r="K54" s="799"/>
      <c r="L54" s="799"/>
      <c r="M54" s="799"/>
      <c r="N54" s="799"/>
    </row>
    <row r="55" spans="1:14" ht="12" hidden="1" customHeight="1" outlineLevel="1">
      <c r="A55" s="6"/>
      <c r="B55" s="777"/>
      <c r="C55" s="774" t="s">
        <v>1543</v>
      </c>
      <c r="D55" s="665"/>
      <c r="E55" s="665"/>
      <c r="F55" s="665"/>
      <c r="G55" s="665"/>
      <c r="H55" s="665"/>
      <c r="I55" s="665"/>
      <c r="J55" s="804"/>
      <c r="K55" s="799"/>
      <c r="L55" s="799"/>
      <c r="M55" s="799"/>
      <c r="N55" s="799"/>
    </row>
    <row r="56" spans="1:14" ht="12" hidden="1" customHeight="1" outlineLevel="1">
      <c r="A56" s="6"/>
      <c r="B56" s="7"/>
      <c r="C56" s="774" t="s">
        <v>1544</v>
      </c>
      <c r="D56" s="665"/>
      <c r="E56" s="665"/>
      <c r="F56" s="665"/>
      <c r="G56" s="665"/>
      <c r="H56" s="665"/>
      <c r="I56" s="665"/>
      <c r="J56" s="803"/>
      <c r="K56" s="799"/>
      <c r="L56" s="799"/>
      <c r="M56" s="799"/>
      <c r="N56" s="799"/>
    </row>
    <row r="57" spans="1:14" ht="12" customHeight="1" collapsed="1">
      <c r="A57" s="712"/>
      <c r="B57" s="800"/>
      <c r="C57" s="781" t="s">
        <v>50</v>
      </c>
      <c r="D57" s="801"/>
      <c r="E57" s="801"/>
      <c r="F57" s="801"/>
      <c r="G57" s="801"/>
      <c r="H57" s="801"/>
      <c r="I57" s="801"/>
      <c r="J57" s="781"/>
      <c r="K57" s="802"/>
      <c r="L57" s="802"/>
      <c r="M57" s="802"/>
      <c r="N57" s="802"/>
    </row>
  </sheetData>
  <mergeCells count="12">
    <mergeCell ref="A53:B53"/>
    <mergeCell ref="A48:B48"/>
    <mergeCell ref="M4:N4"/>
    <mergeCell ref="A11:B11"/>
    <mergeCell ref="A15:B15"/>
    <mergeCell ref="A6:B6"/>
    <mergeCell ref="A28:B28"/>
    <mergeCell ref="A31:B31"/>
    <mergeCell ref="A34:B34"/>
    <mergeCell ref="A37:B37"/>
    <mergeCell ref="A43:B43"/>
    <mergeCell ref="A14:B14"/>
  </mergeCells>
  <phoneticPr fontId="5"/>
  <pageMargins left="0.70866141732283472" right="0.70866141732283472" top="0.74803149606299213" bottom="0.74803149606299213" header="0.31496062992125984" footer="0.31496062992125984"/>
  <pageSetup paperSize="9" scale="63"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pageSetUpPr fitToPage="1"/>
  </sheetPr>
  <dimension ref="A1:H30"/>
  <sheetViews>
    <sheetView view="pageLayout" topLeftCell="A5" zoomScaleNormal="100" zoomScaleSheetLayoutView="100" workbookViewId="0">
      <selection activeCell="A15" sqref="A15:H15"/>
    </sheetView>
  </sheetViews>
  <sheetFormatPr defaultColWidth="10" defaultRowHeight="12"/>
  <cols>
    <col min="1" max="1" width="8.7265625" style="683" customWidth="1"/>
    <col min="2" max="8" width="13.54296875" style="683" customWidth="1"/>
    <col min="9" max="16384" width="10" style="683"/>
  </cols>
  <sheetData>
    <row r="1" spans="1:8" ht="14">
      <c r="A1" s="872" t="s">
        <v>1893</v>
      </c>
      <c r="B1" s="872"/>
      <c r="C1" s="872"/>
      <c r="D1" s="872"/>
      <c r="E1" s="872"/>
      <c r="F1" s="872"/>
      <c r="G1" s="872"/>
      <c r="H1" s="872"/>
    </row>
    <row r="2" spans="1:8">
      <c r="A2" s="684"/>
      <c r="B2" s="684"/>
      <c r="C2" s="684"/>
      <c r="D2" s="684"/>
      <c r="E2" s="684"/>
      <c r="F2" s="684"/>
      <c r="G2" s="684"/>
      <c r="H2" s="685" t="s">
        <v>1819</v>
      </c>
    </row>
    <row r="3" spans="1:8" ht="14">
      <c r="A3" s="805" t="s">
        <v>1827</v>
      </c>
      <c r="B3" s="684"/>
      <c r="C3" s="684"/>
      <c r="D3" s="684"/>
      <c r="E3" s="684"/>
      <c r="F3" s="684"/>
      <c r="G3" s="684"/>
      <c r="H3" s="684"/>
    </row>
    <row r="4" spans="1:8">
      <c r="A4" s="863"/>
      <c r="B4" s="863" t="s">
        <v>1820</v>
      </c>
      <c r="C4" s="875" t="s">
        <v>483</v>
      </c>
      <c r="D4" s="876"/>
      <c r="E4" s="877"/>
      <c r="F4" s="870" t="s">
        <v>1854</v>
      </c>
      <c r="G4" s="863" t="s">
        <v>1821</v>
      </c>
      <c r="H4" s="863" t="s">
        <v>1822</v>
      </c>
    </row>
    <row r="5" spans="1:8" ht="57" customHeight="1">
      <c r="A5" s="864"/>
      <c r="B5" s="864"/>
      <c r="C5" s="818" t="s">
        <v>1891</v>
      </c>
      <c r="D5" s="818" t="s">
        <v>1841</v>
      </c>
      <c r="E5" s="818" t="s">
        <v>40</v>
      </c>
      <c r="F5" s="871"/>
      <c r="G5" s="864"/>
      <c r="H5" s="864"/>
    </row>
    <row r="6" spans="1:8">
      <c r="A6" s="682">
        <v>1</v>
      </c>
      <c r="B6" s="687"/>
      <c r="C6" s="686"/>
      <c r="D6" s="686"/>
      <c r="E6" s="686"/>
      <c r="F6" s="687"/>
      <c r="G6" s="687"/>
      <c r="H6" s="688"/>
    </row>
    <row r="7" spans="1:8">
      <c r="A7" s="682">
        <v>2</v>
      </c>
      <c r="B7" s="687"/>
      <c r="C7" s="686"/>
      <c r="D7" s="686"/>
      <c r="E7" s="686"/>
      <c r="F7" s="687"/>
      <c r="G7" s="687"/>
      <c r="H7" s="688"/>
    </row>
    <row r="8" spans="1:8">
      <c r="A8" s="682">
        <v>3</v>
      </c>
      <c r="B8" s="687"/>
      <c r="C8" s="686"/>
      <c r="D8" s="686"/>
      <c r="E8" s="686"/>
      <c r="F8" s="687"/>
      <c r="G8" s="687"/>
      <c r="H8" s="688"/>
    </row>
    <row r="9" spans="1:8">
      <c r="A9" s="682">
        <v>4</v>
      </c>
      <c r="B9" s="687"/>
      <c r="C9" s="687"/>
      <c r="D9" s="687"/>
      <c r="E9" s="687"/>
      <c r="F9" s="687"/>
      <c r="G9" s="687"/>
      <c r="H9" s="688"/>
    </row>
    <row r="10" spans="1:8">
      <c r="A10" s="682">
        <v>5</v>
      </c>
      <c r="B10" s="687"/>
      <c r="C10" s="687"/>
      <c r="D10" s="687"/>
      <c r="E10" s="687"/>
      <c r="F10" s="687"/>
      <c r="G10" s="687"/>
      <c r="H10" s="688"/>
    </row>
    <row r="11" spans="1:8">
      <c r="A11" s="682">
        <v>6</v>
      </c>
      <c r="B11" s="687"/>
      <c r="C11" s="687"/>
      <c r="D11" s="687"/>
      <c r="E11" s="687"/>
      <c r="F11" s="687"/>
      <c r="G11" s="687"/>
      <c r="H11" s="688"/>
    </row>
    <row r="12" spans="1:8">
      <c r="A12" s="687"/>
      <c r="B12" s="687" t="s">
        <v>40</v>
      </c>
      <c r="C12" s="687"/>
      <c r="D12" s="687"/>
      <c r="E12" s="687"/>
      <c r="F12" s="687"/>
      <c r="G12" s="687"/>
      <c r="H12" s="688"/>
    </row>
    <row r="13" spans="1:8">
      <c r="A13" s="878" t="s">
        <v>1856</v>
      </c>
      <c r="B13" s="878"/>
      <c r="C13" s="878"/>
      <c r="D13" s="878"/>
      <c r="E13" s="878"/>
      <c r="F13" s="878"/>
      <c r="G13" s="878"/>
      <c r="H13" s="878"/>
    </row>
    <row r="14" spans="1:8">
      <c r="A14" s="879"/>
      <c r="B14" s="879"/>
      <c r="C14" s="879"/>
      <c r="D14" s="879"/>
      <c r="E14" s="879"/>
      <c r="F14" s="879"/>
      <c r="G14" s="879"/>
      <c r="H14" s="879"/>
    </row>
    <row r="15" spans="1:8" s="697" customFormat="1" ht="41.25" customHeight="1">
      <c r="A15" s="881" t="s">
        <v>1880</v>
      </c>
      <c r="B15" s="881"/>
      <c r="C15" s="881"/>
      <c r="D15" s="881"/>
      <c r="E15" s="881"/>
      <c r="F15" s="881"/>
      <c r="G15" s="881"/>
      <c r="H15" s="881"/>
    </row>
    <row r="16" spans="1:8">
      <c r="A16" s="693"/>
      <c r="B16" s="693"/>
      <c r="C16" s="693"/>
      <c r="D16" s="693"/>
      <c r="E16" s="693"/>
      <c r="F16" s="693"/>
      <c r="G16" s="693"/>
      <c r="H16" s="693"/>
    </row>
    <row r="17" spans="1:8" ht="14">
      <c r="A17" s="806" t="s">
        <v>1852</v>
      </c>
      <c r="B17" s="689"/>
      <c r="C17" s="689"/>
      <c r="D17" s="689"/>
      <c r="E17" s="689"/>
      <c r="F17" s="689"/>
      <c r="G17" s="689"/>
      <c r="H17" s="684"/>
    </row>
    <row r="18" spans="1:8">
      <c r="A18" s="687"/>
      <c r="B18" s="873" t="s">
        <v>1823</v>
      </c>
      <c r="C18" s="880"/>
      <c r="D18" s="880"/>
      <c r="E18" s="874"/>
      <c r="F18" s="690" t="s">
        <v>38</v>
      </c>
      <c r="G18" s="873" t="s">
        <v>1755</v>
      </c>
      <c r="H18" s="874"/>
    </row>
    <row r="19" spans="1:8" ht="13" customHeight="1">
      <c r="A19" s="682">
        <v>1</v>
      </c>
      <c r="B19" s="865" t="s">
        <v>1865</v>
      </c>
      <c r="C19" s="866"/>
      <c r="D19" s="866"/>
      <c r="E19" s="867"/>
      <c r="F19" s="691"/>
      <c r="G19" s="869"/>
      <c r="H19" s="869"/>
    </row>
    <row r="20" spans="1:8" ht="13" customHeight="1">
      <c r="A20" s="682">
        <v>2</v>
      </c>
      <c r="B20" s="865" t="s">
        <v>1824</v>
      </c>
      <c r="C20" s="866"/>
      <c r="D20" s="866"/>
      <c r="E20" s="867"/>
      <c r="F20" s="691"/>
      <c r="G20" s="869"/>
      <c r="H20" s="869"/>
    </row>
    <row r="21" spans="1:8" ht="29.15" customHeight="1">
      <c r="A21" s="692" t="s">
        <v>253</v>
      </c>
      <c r="B21" s="865" t="s">
        <v>1844</v>
      </c>
      <c r="C21" s="866"/>
      <c r="D21" s="866"/>
      <c r="E21" s="867"/>
      <c r="F21" s="691"/>
      <c r="G21" s="868"/>
      <c r="H21" s="868"/>
    </row>
    <row r="22" spans="1:8" ht="26.5" customHeight="1">
      <c r="A22" s="692" t="s">
        <v>1868</v>
      </c>
      <c r="B22" s="865" t="s">
        <v>1845</v>
      </c>
      <c r="C22" s="866"/>
      <c r="D22" s="866"/>
      <c r="E22" s="867"/>
      <c r="F22" s="691"/>
      <c r="G22" s="868"/>
      <c r="H22" s="868"/>
    </row>
    <row r="23" spans="1:8" ht="13" customHeight="1">
      <c r="A23" s="692" t="s">
        <v>1869</v>
      </c>
      <c r="B23" s="865" t="s">
        <v>1825</v>
      </c>
      <c r="C23" s="866"/>
      <c r="D23" s="866"/>
      <c r="E23" s="867"/>
      <c r="F23" s="691"/>
      <c r="G23" s="868"/>
      <c r="H23" s="868"/>
    </row>
    <row r="24" spans="1:8" ht="13" customHeight="1">
      <c r="A24" s="692" t="s">
        <v>1870</v>
      </c>
      <c r="B24" s="865" t="s">
        <v>1826</v>
      </c>
      <c r="C24" s="866"/>
      <c r="D24" s="866"/>
      <c r="E24" s="867"/>
      <c r="F24" s="691"/>
      <c r="G24" s="868"/>
      <c r="H24" s="868"/>
    </row>
    <row r="25" spans="1:8" ht="13" customHeight="1">
      <c r="A25" s="692" t="s">
        <v>1871</v>
      </c>
      <c r="B25" s="865" t="s">
        <v>1846</v>
      </c>
      <c r="C25" s="866"/>
      <c r="D25" s="866"/>
      <c r="E25" s="867"/>
      <c r="F25" s="691"/>
      <c r="G25" s="868"/>
      <c r="H25" s="868"/>
    </row>
    <row r="26" spans="1:8" ht="13" customHeight="1">
      <c r="A26" s="692" t="s">
        <v>1872</v>
      </c>
      <c r="B26" s="865" t="s">
        <v>1853</v>
      </c>
      <c r="C26" s="866"/>
      <c r="D26" s="866"/>
      <c r="E26" s="867"/>
      <c r="F26" s="691"/>
      <c r="G26" s="868"/>
      <c r="H26" s="868"/>
    </row>
    <row r="27" spans="1:8" ht="13" customHeight="1">
      <c r="A27" s="692" t="s">
        <v>1873</v>
      </c>
      <c r="B27" s="865" t="s">
        <v>1874</v>
      </c>
      <c r="C27" s="866"/>
      <c r="D27" s="866"/>
      <c r="E27" s="867"/>
      <c r="F27" s="691"/>
      <c r="G27" s="868"/>
      <c r="H27" s="868"/>
    </row>
    <row r="28" spans="1:8" ht="13" customHeight="1">
      <c r="A28" s="692" t="s">
        <v>1867</v>
      </c>
      <c r="B28" s="865" t="s">
        <v>1866</v>
      </c>
      <c r="C28" s="866"/>
      <c r="D28" s="866"/>
      <c r="E28" s="867"/>
      <c r="F28" s="691"/>
      <c r="G28" s="868"/>
      <c r="H28" s="868"/>
    </row>
    <row r="29" spans="1:8" ht="22" customHeight="1">
      <c r="A29" s="695" t="s">
        <v>1875</v>
      </c>
      <c r="B29" s="693"/>
      <c r="C29" s="693"/>
      <c r="D29" s="693"/>
      <c r="E29" s="693"/>
      <c r="F29" s="696"/>
      <c r="G29" s="693"/>
      <c r="H29" s="693"/>
    </row>
    <row r="30" spans="1:8">
      <c r="A30" s="694"/>
      <c r="B30" s="694"/>
      <c r="C30" s="694"/>
      <c r="D30" s="694"/>
      <c r="E30" s="694"/>
      <c r="F30" s="694"/>
      <c r="G30" s="694"/>
      <c r="H30" s="694"/>
    </row>
  </sheetData>
  <mergeCells count="31">
    <mergeCell ref="A1:H1"/>
    <mergeCell ref="G18:H18"/>
    <mergeCell ref="G19:H19"/>
    <mergeCell ref="C4:E4"/>
    <mergeCell ref="B4:B5"/>
    <mergeCell ref="F4:F5"/>
    <mergeCell ref="H4:H5"/>
    <mergeCell ref="G4:G5"/>
    <mergeCell ref="A4:A5"/>
    <mergeCell ref="A13:H14"/>
    <mergeCell ref="B19:E19"/>
    <mergeCell ref="B18:E18"/>
    <mergeCell ref="A15:H15"/>
    <mergeCell ref="G20:H20"/>
    <mergeCell ref="B26:E26"/>
    <mergeCell ref="B25:E25"/>
    <mergeCell ref="B27:E27"/>
    <mergeCell ref="G27:H27"/>
    <mergeCell ref="B20:E20"/>
    <mergeCell ref="B21:E21"/>
    <mergeCell ref="G24:H24"/>
    <mergeCell ref="B24:E24"/>
    <mergeCell ref="G21:H21"/>
    <mergeCell ref="G22:H22"/>
    <mergeCell ref="G23:H23"/>
    <mergeCell ref="B23:E23"/>
    <mergeCell ref="B22:E22"/>
    <mergeCell ref="G28:H28"/>
    <mergeCell ref="B28:E28"/>
    <mergeCell ref="G25:H25"/>
    <mergeCell ref="G26:H26"/>
  </mergeCells>
  <phoneticPr fontId="5"/>
  <pageMargins left="0.7" right="0.7" top="0.75" bottom="0.75" header="0.3" footer="0.3"/>
  <pageSetup paperSize="9" scale="8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N20"/>
  <sheetViews>
    <sheetView view="pageLayout" zoomScale="70" zoomScaleNormal="100" zoomScaleSheetLayoutView="80" zoomScalePageLayoutView="70" workbookViewId="0">
      <selection activeCell="G5" sqref="G5"/>
    </sheetView>
  </sheetViews>
  <sheetFormatPr defaultColWidth="8.7265625" defaultRowHeight="13"/>
  <cols>
    <col min="1" max="1" width="9.453125" style="186" customWidth="1"/>
    <col min="2" max="2" width="43.1796875" style="186" customWidth="1"/>
    <col min="3" max="4" width="18.54296875" style="186" customWidth="1"/>
    <col min="5" max="5" width="12.81640625" style="186" customWidth="1"/>
    <col min="6" max="6" width="18.54296875" style="186" customWidth="1"/>
    <col min="7" max="7" width="12.81640625" style="186" customWidth="1"/>
    <col min="8" max="8" width="14.453125" style="186" customWidth="1"/>
    <col min="9" max="13" width="12" style="186" customWidth="1"/>
    <col min="14" max="14" width="22.81640625" style="186" customWidth="1"/>
    <col min="15" max="16384" width="8.7265625" style="186"/>
  </cols>
  <sheetData>
    <row r="1" spans="1:14" ht="18.75" customHeight="1">
      <c r="A1" s="889" t="s">
        <v>1838</v>
      </c>
      <c r="B1" s="889"/>
      <c r="C1" s="889"/>
      <c r="D1" s="889"/>
      <c r="E1" s="889"/>
      <c r="F1" s="889"/>
      <c r="G1" s="889"/>
      <c r="H1" s="889"/>
      <c r="I1" s="889"/>
      <c r="J1" s="889"/>
      <c r="K1" s="889"/>
      <c r="L1" s="889"/>
      <c r="M1" s="889"/>
      <c r="N1" s="889"/>
    </row>
    <row r="2" spans="1:14" ht="18.75" customHeight="1">
      <c r="A2" s="819"/>
      <c r="B2" s="820"/>
      <c r="C2" s="821"/>
      <c r="D2" s="821"/>
      <c r="E2" s="822"/>
      <c r="F2" s="823"/>
      <c r="G2" s="822"/>
      <c r="H2" s="821"/>
      <c r="I2" s="821"/>
      <c r="J2" s="821"/>
      <c r="K2" s="821"/>
      <c r="L2" s="821"/>
      <c r="M2" s="821"/>
      <c r="N2" s="851" t="s">
        <v>27</v>
      </c>
    </row>
    <row r="3" spans="1:14" ht="18.75" customHeight="1">
      <c r="A3" s="825"/>
      <c r="B3" s="826"/>
      <c r="C3" s="825"/>
      <c r="D3" s="821"/>
      <c r="E3" s="822"/>
      <c r="F3" s="823"/>
      <c r="G3" s="822"/>
      <c r="H3" s="824"/>
      <c r="I3" s="824"/>
      <c r="J3" s="824"/>
      <c r="K3" s="824"/>
      <c r="L3" s="824"/>
      <c r="M3" s="824"/>
      <c r="N3" s="821"/>
    </row>
    <row r="4" spans="1:14" s="681" customFormat="1" ht="18.75" customHeight="1">
      <c r="A4" s="883" t="s">
        <v>80</v>
      </c>
      <c r="B4" s="883" t="s">
        <v>81</v>
      </c>
      <c r="C4" s="890" t="s">
        <v>483</v>
      </c>
      <c r="D4" s="891"/>
      <c r="E4" s="892"/>
      <c r="F4" s="893" t="s">
        <v>1829</v>
      </c>
      <c r="G4" s="892"/>
      <c r="H4" s="896" t="s">
        <v>1830</v>
      </c>
      <c r="I4" s="897"/>
      <c r="J4" s="897"/>
      <c r="K4" s="897"/>
      <c r="L4" s="897"/>
      <c r="M4" s="898"/>
      <c r="N4" s="894" t="s">
        <v>1755</v>
      </c>
    </row>
    <row r="5" spans="1:14" s="681" customFormat="1" ht="33" customHeight="1">
      <c r="A5" s="884"/>
      <c r="B5" s="884"/>
      <c r="C5" s="886" t="s">
        <v>1840</v>
      </c>
      <c r="D5" s="886" t="s">
        <v>1878</v>
      </c>
      <c r="E5" s="886" t="s">
        <v>40</v>
      </c>
      <c r="F5" s="846" t="s">
        <v>1831</v>
      </c>
      <c r="G5" s="847" t="s">
        <v>1832</v>
      </c>
      <c r="H5" s="885" t="s">
        <v>1889</v>
      </c>
      <c r="I5" s="885" t="s">
        <v>1890</v>
      </c>
      <c r="J5" s="883" t="s">
        <v>1882</v>
      </c>
      <c r="K5" s="883" t="s">
        <v>1883</v>
      </c>
      <c r="L5" s="883" t="s">
        <v>1884</v>
      </c>
      <c r="M5" s="883" t="s">
        <v>1885</v>
      </c>
      <c r="N5" s="895"/>
    </row>
    <row r="6" spans="1:14" s="681" customFormat="1" ht="30.75" customHeight="1">
      <c r="A6" s="884"/>
      <c r="B6" s="884"/>
      <c r="C6" s="887"/>
      <c r="D6" s="887"/>
      <c r="E6" s="887"/>
      <c r="F6" s="848" t="s">
        <v>1842</v>
      </c>
      <c r="G6" s="849" t="s">
        <v>1843</v>
      </c>
      <c r="H6" s="885"/>
      <c r="I6" s="885"/>
      <c r="J6" s="884"/>
      <c r="K6" s="884"/>
      <c r="L6" s="884"/>
      <c r="M6" s="884"/>
      <c r="N6" s="895"/>
    </row>
    <row r="7" spans="1:14" s="681" customFormat="1" ht="26.25" customHeight="1">
      <c r="A7" s="899"/>
      <c r="B7" s="884"/>
      <c r="C7" s="888"/>
      <c r="D7" s="888"/>
      <c r="E7" s="888"/>
      <c r="F7" s="850" t="s">
        <v>1855</v>
      </c>
      <c r="G7" s="847" t="s">
        <v>1833</v>
      </c>
      <c r="H7" s="883"/>
      <c r="I7" s="883"/>
      <c r="J7" s="884"/>
      <c r="K7" s="884"/>
      <c r="L7" s="884"/>
      <c r="M7" s="884"/>
      <c r="N7" s="895"/>
    </row>
    <row r="8" spans="1:14" ht="21" customHeight="1">
      <c r="A8" s="827">
        <v>1</v>
      </c>
      <c r="B8" s="828"/>
      <c r="C8" s="829"/>
      <c r="D8" s="829"/>
      <c r="E8" s="830"/>
      <c r="F8" s="831"/>
      <c r="G8" s="832" t="s">
        <v>1834</v>
      </c>
      <c r="H8" s="830"/>
      <c r="I8" s="830"/>
      <c r="J8" s="830"/>
      <c r="K8" s="830"/>
      <c r="L8" s="830"/>
      <c r="M8" s="830"/>
      <c r="N8" s="833"/>
    </row>
    <row r="9" spans="1:14" ht="21" customHeight="1">
      <c r="A9" s="827">
        <v>2</v>
      </c>
      <c r="B9" s="828"/>
      <c r="C9" s="829"/>
      <c r="D9" s="829"/>
      <c r="E9" s="830"/>
      <c r="F9" s="831"/>
      <c r="G9" s="832" t="s">
        <v>1834</v>
      </c>
      <c r="H9" s="830"/>
      <c r="I9" s="830"/>
      <c r="J9" s="830"/>
      <c r="K9" s="830"/>
      <c r="L9" s="830"/>
      <c r="M9" s="830"/>
      <c r="N9" s="833"/>
    </row>
    <row r="10" spans="1:14" ht="21" customHeight="1">
      <c r="A10" s="827">
        <v>3</v>
      </c>
      <c r="B10" s="828"/>
      <c r="C10" s="829"/>
      <c r="D10" s="829"/>
      <c r="E10" s="830"/>
      <c r="F10" s="831"/>
      <c r="G10" s="832" t="s">
        <v>1834</v>
      </c>
      <c r="H10" s="830"/>
      <c r="I10" s="830"/>
      <c r="J10" s="830"/>
      <c r="K10" s="830"/>
      <c r="L10" s="830"/>
      <c r="M10" s="830"/>
      <c r="N10" s="833"/>
    </row>
    <row r="11" spans="1:14" ht="21" customHeight="1">
      <c r="A11" s="827">
        <v>4</v>
      </c>
      <c r="B11" s="828"/>
      <c r="C11" s="829"/>
      <c r="D11" s="829"/>
      <c r="E11" s="830"/>
      <c r="F11" s="831"/>
      <c r="G11" s="832" t="s">
        <v>1834</v>
      </c>
      <c r="H11" s="830"/>
      <c r="I11" s="830"/>
      <c r="J11" s="830"/>
      <c r="K11" s="830"/>
      <c r="L11" s="830"/>
      <c r="M11" s="830"/>
      <c r="N11" s="833"/>
    </row>
    <row r="12" spans="1:14" ht="21" customHeight="1">
      <c r="A12" s="827">
        <v>5</v>
      </c>
      <c r="B12" s="828"/>
      <c r="C12" s="829"/>
      <c r="D12" s="829"/>
      <c r="E12" s="830"/>
      <c r="F12" s="831"/>
      <c r="G12" s="832" t="s">
        <v>1834</v>
      </c>
      <c r="H12" s="830"/>
      <c r="I12" s="830"/>
      <c r="J12" s="830"/>
      <c r="K12" s="830"/>
      <c r="L12" s="830"/>
      <c r="M12" s="830"/>
      <c r="N12" s="833"/>
    </row>
    <row r="13" spans="1:14" ht="21" customHeight="1" thickBot="1">
      <c r="A13" s="827">
        <v>6</v>
      </c>
      <c r="B13" s="828"/>
      <c r="C13" s="829"/>
      <c r="D13" s="829"/>
      <c r="E13" s="830"/>
      <c r="F13" s="831"/>
      <c r="G13" s="832" t="s">
        <v>1834</v>
      </c>
      <c r="H13" s="830"/>
      <c r="I13" s="830"/>
      <c r="J13" s="830"/>
      <c r="K13" s="830"/>
      <c r="L13" s="830"/>
      <c r="M13" s="830"/>
      <c r="N13" s="833"/>
    </row>
    <row r="14" spans="1:14" ht="21" customHeight="1" thickTop="1">
      <c r="A14" s="834"/>
      <c r="B14" s="835" t="s">
        <v>1839</v>
      </c>
      <c r="C14" s="836">
        <f>SUM(C8:C13)</f>
        <v>0</v>
      </c>
      <c r="D14" s="836">
        <f>SUM(D8:D13)</f>
        <v>0</v>
      </c>
      <c r="E14" s="836">
        <f>SUM(E8:E13)</f>
        <v>0</v>
      </c>
      <c r="F14" s="836">
        <f>SUM(F8:F13)</f>
        <v>0</v>
      </c>
      <c r="G14" s="837" t="s">
        <v>1835</v>
      </c>
      <c r="H14" s="836">
        <f>SUM(H8:H13)</f>
        <v>0</v>
      </c>
      <c r="I14" s="838"/>
      <c r="J14" s="838"/>
      <c r="K14" s="838"/>
      <c r="L14" s="838"/>
      <c r="M14" s="838"/>
      <c r="N14" s="839"/>
    </row>
    <row r="15" spans="1:14" ht="18.75" customHeight="1">
      <c r="A15" s="821"/>
      <c r="B15" s="840"/>
      <c r="C15" s="823"/>
      <c r="D15" s="823"/>
      <c r="E15" s="841"/>
      <c r="F15" s="823"/>
      <c r="G15" s="842" t="s">
        <v>1836</v>
      </c>
      <c r="H15" s="843"/>
      <c r="I15" s="843"/>
      <c r="J15" s="843"/>
      <c r="K15" s="843"/>
      <c r="L15" s="843"/>
      <c r="M15" s="843"/>
      <c r="N15" s="821"/>
    </row>
    <row r="16" spans="1:14" ht="18.75" customHeight="1">
      <c r="A16" s="821"/>
      <c r="B16" s="840"/>
      <c r="C16" s="823"/>
      <c r="D16" s="823"/>
      <c r="E16" s="841"/>
      <c r="F16" s="823"/>
      <c r="G16" s="844" t="s">
        <v>1837</v>
      </c>
      <c r="H16" s="843"/>
      <c r="I16" s="843"/>
      <c r="J16" s="843"/>
      <c r="K16" s="843"/>
      <c r="L16" s="843"/>
      <c r="M16" s="843"/>
      <c r="N16" s="821"/>
    </row>
    <row r="17" spans="1:14" ht="18.75" customHeight="1">
      <c r="A17" s="845" t="s">
        <v>1876</v>
      </c>
      <c r="B17" s="882" t="s">
        <v>1879</v>
      </c>
      <c r="C17" s="882"/>
      <c r="D17" s="882"/>
      <c r="E17" s="882"/>
      <c r="F17" s="882"/>
      <c r="G17" s="882"/>
      <c r="H17" s="882"/>
      <c r="I17" s="882"/>
      <c r="J17" s="882"/>
      <c r="K17" s="882"/>
      <c r="L17" s="882"/>
      <c r="M17" s="882"/>
      <c r="N17" s="882"/>
    </row>
    <row r="18" spans="1:14" ht="18.75" customHeight="1">
      <c r="A18" s="845" t="s">
        <v>1877</v>
      </c>
      <c r="B18" s="882" t="s">
        <v>1857</v>
      </c>
      <c r="C18" s="882"/>
      <c r="D18" s="882"/>
      <c r="E18" s="882"/>
      <c r="F18" s="882"/>
      <c r="G18" s="882"/>
      <c r="H18" s="882"/>
      <c r="I18" s="882"/>
      <c r="J18" s="882"/>
      <c r="K18" s="882"/>
      <c r="L18" s="882"/>
      <c r="M18" s="882"/>
      <c r="N18" s="882"/>
    </row>
    <row r="19" spans="1:14" ht="21.75" customHeight="1">
      <c r="A19" s="821"/>
      <c r="B19" s="820"/>
      <c r="C19" s="823"/>
      <c r="D19" s="823"/>
      <c r="E19" s="823"/>
      <c r="F19" s="821"/>
      <c r="G19" s="821"/>
      <c r="H19" s="821"/>
      <c r="I19" s="821"/>
      <c r="J19" s="821"/>
      <c r="K19" s="821"/>
      <c r="L19" s="821"/>
      <c r="M19" s="821"/>
      <c r="N19" s="822"/>
    </row>
    <row r="20" spans="1:14">
      <c r="A20" s="821"/>
      <c r="B20" s="821"/>
      <c r="C20" s="821"/>
      <c r="D20" s="821"/>
      <c r="E20" s="821"/>
      <c r="F20" s="821"/>
      <c r="G20" s="821"/>
      <c r="H20" s="821"/>
      <c r="I20" s="821"/>
      <c r="J20" s="821"/>
      <c r="K20" s="821"/>
      <c r="L20" s="821"/>
      <c r="M20" s="821"/>
      <c r="N20" s="821"/>
    </row>
  </sheetData>
  <autoFilter ref="A7:N18" xr:uid="{00000000-0009-0000-0000-00000B000000}"/>
  <mergeCells count="18">
    <mergeCell ref="A1:N1"/>
    <mergeCell ref="B4:B7"/>
    <mergeCell ref="C4:E4"/>
    <mergeCell ref="F4:G4"/>
    <mergeCell ref="N4:N7"/>
    <mergeCell ref="K5:K7"/>
    <mergeCell ref="H5:H7"/>
    <mergeCell ref="M5:M7"/>
    <mergeCell ref="H4:M4"/>
    <mergeCell ref="A4:A7"/>
    <mergeCell ref="B17:N17"/>
    <mergeCell ref="B18:N18"/>
    <mergeCell ref="J5:J7"/>
    <mergeCell ref="I5:I7"/>
    <mergeCell ref="L5:L7"/>
    <mergeCell ref="C5:C7"/>
    <mergeCell ref="D5:D7"/>
    <mergeCell ref="E5:E7"/>
  </mergeCells>
  <phoneticPr fontId="5"/>
  <printOptions horizontalCentered="1"/>
  <pageMargins left="0.70866141732283472" right="0.70866141732283472" top="0.74803149606299213" bottom="0.74803149606299213" header="0.31496062992125984" footer="0.31496062992125984"/>
  <pageSetup paperSize="9" scale="56" fitToHeight="0" orientation="landscape"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3:S58"/>
  <sheetViews>
    <sheetView showGridLines="0" zoomScaleNormal="100" workbookViewId="0">
      <pane xSplit="4" ySplit="3" topLeftCell="E4" activePane="bottomRight" state="frozen"/>
      <selection activeCell="A2" sqref="A2"/>
      <selection pane="topRight" activeCell="A2" sqref="A2"/>
      <selection pane="bottomLeft" activeCell="A2" sqref="A2"/>
      <selection pane="bottomRight" activeCell="F1" sqref="F1"/>
    </sheetView>
  </sheetViews>
  <sheetFormatPr defaultColWidth="9.1796875" defaultRowHeight="12"/>
  <cols>
    <col min="1" max="1" width="8.7265625" style="135" customWidth="1"/>
    <col min="2" max="3" width="3.453125" style="135" customWidth="1"/>
    <col min="4" max="4" width="18.453125" style="135" customWidth="1"/>
    <col min="5" max="17" width="15.7265625" style="135" customWidth="1"/>
    <col min="18" max="18" width="12.26953125" style="135" bestFit="1" customWidth="1"/>
    <col min="19" max="19" width="13.26953125" style="135" bestFit="1" customWidth="1"/>
    <col min="20" max="16384" width="9.1796875" style="135"/>
  </cols>
  <sheetData>
    <row r="3" spans="2:18">
      <c r="B3" s="383"/>
      <c r="C3" s="384"/>
      <c r="D3" s="384"/>
      <c r="E3" s="385" t="s">
        <v>1357</v>
      </c>
      <c r="F3" s="385" t="s">
        <v>1366</v>
      </c>
      <c r="G3" s="385" t="s">
        <v>1358</v>
      </c>
      <c r="H3" s="385" t="s">
        <v>45</v>
      </c>
      <c r="I3" s="385" t="s">
        <v>1359</v>
      </c>
      <c r="J3" s="385" t="s">
        <v>47</v>
      </c>
      <c r="K3" s="385" t="s">
        <v>1360</v>
      </c>
      <c r="L3" s="385" t="s">
        <v>55</v>
      </c>
      <c r="M3" s="385" t="s">
        <v>1361</v>
      </c>
      <c r="N3" s="385" t="s">
        <v>64</v>
      </c>
      <c r="O3" s="385" t="s">
        <v>63</v>
      </c>
      <c r="P3" s="385" t="s">
        <v>206</v>
      </c>
      <c r="Q3" s="385" t="s">
        <v>13</v>
      </c>
    </row>
    <row r="4" spans="2:18">
      <c r="B4" s="383" t="s">
        <v>7</v>
      </c>
      <c r="C4" s="384"/>
      <c r="D4" s="384"/>
      <c r="E4" s="385"/>
      <c r="F4" s="385"/>
      <c r="G4" s="385"/>
      <c r="H4" s="385"/>
      <c r="I4" s="385"/>
      <c r="J4" s="385"/>
      <c r="K4" s="385"/>
      <c r="L4" s="385"/>
      <c r="M4" s="385"/>
      <c r="N4" s="385"/>
      <c r="O4" s="385"/>
      <c r="P4" s="385"/>
      <c r="Q4" s="385"/>
    </row>
    <row r="5" spans="2:18">
      <c r="B5" s="386"/>
      <c r="C5" s="387" t="s">
        <v>1356</v>
      </c>
      <c r="D5" s="387"/>
      <c r="E5" s="654">
        <f>会社TB!F17</f>
        <v>33132166</v>
      </c>
      <c r="F5" s="388"/>
      <c r="G5" s="388">
        <f>SUM(E5:F5)</f>
        <v>33132166</v>
      </c>
      <c r="H5" s="388">
        <f>現金預金!E27</f>
        <v>0</v>
      </c>
      <c r="I5" s="388">
        <f>SUM(G5:H5)</f>
        <v>33132166</v>
      </c>
      <c r="J5" s="654">
        <f>現金預金!G27</f>
        <v>0</v>
      </c>
      <c r="K5" s="388">
        <f>SUM(I5:J5)</f>
        <v>33132166</v>
      </c>
      <c r="L5" s="388"/>
      <c r="M5" s="388">
        <f>SUM(K5:L5)</f>
        <v>33132166</v>
      </c>
      <c r="N5" s="388"/>
      <c r="O5" s="388"/>
      <c r="P5" s="388"/>
      <c r="Q5" s="388"/>
      <c r="R5" s="135">
        <f>現金預金!I27-M5</f>
        <v>-33132166</v>
      </c>
    </row>
    <row r="6" spans="2:18" ht="13">
      <c r="B6" s="389"/>
      <c r="C6" s="390" t="s">
        <v>276</v>
      </c>
      <c r="D6" s="391"/>
      <c r="E6" s="655">
        <f>会社TB!F19</f>
        <v>751600</v>
      </c>
      <c r="F6" s="392">
        <f>負債!E52</f>
        <v>0</v>
      </c>
      <c r="G6" s="392">
        <f t="shared" ref="G6:G19" si="0">SUM(E6:F6)</f>
        <v>751600</v>
      </c>
      <c r="H6" s="392">
        <f>現金預金!E35-F6</f>
        <v>0</v>
      </c>
      <c r="I6" s="392">
        <f t="shared" ref="I6:I19" si="1">SUM(G6:H6)</f>
        <v>751600</v>
      </c>
      <c r="J6" s="655">
        <f>現金預金!G35</f>
        <v>0</v>
      </c>
      <c r="K6" s="392">
        <f t="shared" ref="K6:M19" si="2">SUM(I6:J6)</f>
        <v>751600</v>
      </c>
      <c r="L6" s="392"/>
      <c r="M6" s="392">
        <f t="shared" si="2"/>
        <v>751600</v>
      </c>
      <c r="N6" s="392"/>
      <c r="O6" s="392"/>
      <c r="P6" s="392"/>
      <c r="Q6" s="392"/>
      <c r="R6" s="135">
        <f>現金預金!I35-M6</f>
        <v>-751600</v>
      </c>
    </row>
    <row r="7" spans="2:18" ht="13">
      <c r="B7" s="389"/>
      <c r="C7" s="390" t="s">
        <v>258</v>
      </c>
      <c r="D7" s="391"/>
      <c r="E7" s="655">
        <f>会社TB!F20</f>
        <v>132346182</v>
      </c>
      <c r="F7" s="392">
        <f>売掛金!E24</f>
        <v>0</v>
      </c>
      <c r="G7" s="392">
        <f t="shared" si="0"/>
        <v>132346182</v>
      </c>
      <c r="H7" s="392">
        <f>売掛金!E20-F7</f>
        <v>0</v>
      </c>
      <c r="I7" s="392">
        <f t="shared" si="1"/>
        <v>132346182</v>
      </c>
      <c r="J7" s="655">
        <f>売掛金!G20</f>
        <v>0</v>
      </c>
      <c r="K7" s="392">
        <f t="shared" si="2"/>
        <v>132346182</v>
      </c>
      <c r="L7" s="392">
        <f>売掛金!H20</f>
        <v>0</v>
      </c>
      <c r="M7" s="392">
        <f t="shared" si="2"/>
        <v>132346182</v>
      </c>
      <c r="N7" s="392"/>
      <c r="O7" s="392"/>
      <c r="P7" s="392"/>
      <c r="Q7" s="392"/>
      <c r="R7" s="135">
        <f>売掛金!I20-M7</f>
        <v>-132346182</v>
      </c>
    </row>
    <row r="8" spans="2:18" ht="13">
      <c r="B8" s="389"/>
      <c r="C8" s="390" t="s">
        <v>1367</v>
      </c>
      <c r="D8" s="391"/>
      <c r="E8" s="655">
        <f>会社TB!F21</f>
        <v>-4800000</v>
      </c>
      <c r="F8" s="392"/>
      <c r="G8" s="392">
        <f t="shared" si="0"/>
        <v>-4800000</v>
      </c>
      <c r="H8" s="392">
        <f>売掛金!E21</f>
        <v>0</v>
      </c>
      <c r="I8" s="392">
        <f t="shared" si="1"/>
        <v>-4800000</v>
      </c>
      <c r="J8" s="655"/>
      <c r="K8" s="392">
        <f t="shared" si="2"/>
        <v>-4800000</v>
      </c>
      <c r="L8" s="392"/>
      <c r="M8" s="392">
        <f t="shared" si="2"/>
        <v>-4800000</v>
      </c>
      <c r="N8" s="392"/>
      <c r="O8" s="392"/>
      <c r="P8" s="392"/>
      <c r="Q8" s="392"/>
      <c r="R8" s="135">
        <f>売掛金!I21-M8</f>
        <v>4800000</v>
      </c>
    </row>
    <row r="9" spans="2:18" ht="13">
      <c r="B9" s="389"/>
      <c r="C9" s="390" t="s">
        <v>260</v>
      </c>
      <c r="D9" s="391"/>
      <c r="E9" s="655">
        <f>会社TB!F26</f>
        <v>188297304</v>
      </c>
      <c r="F9" s="392"/>
      <c r="G9" s="392">
        <f t="shared" si="0"/>
        <v>188297304</v>
      </c>
      <c r="H9" s="392">
        <f>棚卸資産!E17</f>
        <v>0</v>
      </c>
      <c r="I9" s="392">
        <f t="shared" si="1"/>
        <v>188297304</v>
      </c>
      <c r="J9" s="392"/>
      <c r="K9" s="392">
        <f t="shared" si="2"/>
        <v>188297304</v>
      </c>
      <c r="L9" s="392">
        <f>棚卸資産!H17</f>
        <v>0</v>
      </c>
      <c r="M9" s="392">
        <f t="shared" si="2"/>
        <v>188297304</v>
      </c>
      <c r="N9" s="392"/>
      <c r="O9" s="392"/>
      <c r="P9" s="392"/>
      <c r="Q9" s="392"/>
      <c r="R9" s="135">
        <f>棚卸資産!I17-M9</f>
        <v>-188297304</v>
      </c>
    </row>
    <row r="10" spans="2:18" ht="13">
      <c r="B10" s="389"/>
      <c r="C10" s="390" t="s">
        <v>261</v>
      </c>
      <c r="D10" s="391"/>
      <c r="E10" s="655">
        <f>会社TB!F27</f>
        <v>20850125</v>
      </c>
      <c r="F10" s="392"/>
      <c r="G10" s="392">
        <f t="shared" si="0"/>
        <v>20850125</v>
      </c>
      <c r="H10" s="392">
        <f>棚卸資産!E18</f>
        <v>0</v>
      </c>
      <c r="I10" s="392">
        <f t="shared" si="1"/>
        <v>20850125</v>
      </c>
      <c r="J10" s="392"/>
      <c r="K10" s="392">
        <f t="shared" si="2"/>
        <v>20850125</v>
      </c>
      <c r="L10" s="392">
        <f>棚卸資産!H18</f>
        <v>0</v>
      </c>
      <c r="M10" s="392">
        <f t="shared" si="2"/>
        <v>20850125</v>
      </c>
      <c r="N10" s="392"/>
      <c r="O10" s="392"/>
      <c r="P10" s="392"/>
      <c r="Q10" s="392"/>
      <c r="R10" s="135">
        <f>棚卸資産!I18-M10</f>
        <v>-20850125</v>
      </c>
    </row>
    <row r="11" spans="2:18" ht="13">
      <c r="B11" s="389"/>
      <c r="C11" s="390" t="s">
        <v>285</v>
      </c>
      <c r="D11" s="391"/>
      <c r="E11" s="392">
        <f>会社TB!F31</f>
        <v>69525580</v>
      </c>
      <c r="F11" s="392"/>
      <c r="G11" s="392">
        <f t="shared" si="0"/>
        <v>69525580</v>
      </c>
      <c r="H11" s="392">
        <f>その他流動資産!E14</f>
        <v>0</v>
      </c>
      <c r="I11" s="392">
        <f t="shared" si="1"/>
        <v>69525580</v>
      </c>
      <c r="J11" s="392"/>
      <c r="K11" s="392">
        <f t="shared" si="2"/>
        <v>69525580</v>
      </c>
      <c r="L11" s="392">
        <f>その他流動資産!H14</f>
        <v>0</v>
      </c>
      <c r="M11" s="392">
        <f t="shared" si="2"/>
        <v>69525580</v>
      </c>
      <c r="N11" s="392"/>
      <c r="O11" s="392"/>
      <c r="P11" s="392"/>
      <c r="Q11" s="392"/>
      <c r="R11" s="135">
        <f>その他流動資産!I14-M11</f>
        <v>-69525580</v>
      </c>
    </row>
    <row r="12" spans="2:18" ht="13">
      <c r="B12" s="389"/>
      <c r="C12" s="390" t="s">
        <v>286</v>
      </c>
      <c r="D12" s="391"/>
      <c r="E12" s="392">
        <f>会社TB!F32</f>
        <v>349676</v>
      </c>
      <c r="F12" s="392"/>
      <c r="G12" s="392">
        <f t="shared" si="0"/>
        <v>349676</v>
      </c>
      <c r="H12" s="392"/>
      <c r="I12" s="392">
        <f t="shared" si="1"/>
        <v>349676</v>
      </c>
      <c r="J12" s="392"/>
      <c r="K12" s="392">
        <f t="shared" si="2"/>
        <v>349676</v>
      </c>
      <c r="L12" s="392">
        <f>その他流動資産!H15</f>
        <v>0</v>
      </c>
      <c r="M12" s="392">
        <f t="shared" si="2"/>
        <v>349676</v>
      </c>
      <c r="N12" s="392"/>
      <c r="O12" s="392"/>
      <c r="P12" s="392"/>
      <c r="Q12" s="392"/>
      <c r="R12" s="135">
        <f>その他流動資産!I15-M12</f>
        <v>-349676</v>
      </c>
    </row>
    <row r="13" spans="2:18" ht="13">
      <c r="B13" s="389"/>
      <c r="C13" s="390" t="s">
        <v>287</v>
      </c>
      <c r="D13" s="391"/>
      <c r="E13" s="392">
        <f>会社TB!F33</f>
        <v>16954801</v>
      </c>
      <c r="F13" s="392"/>
      <c r="G13" s="392">
        <f t="shared" si="0"/>
        <v>16954801</v>
      </c>
      <c r="H13" s="392">
        <f>その他流動資産!E35</f>
        <v>0</v>
      </c>
      <c r="I13" s="392">
        <f t="shared" si="1"/>
        <v>16954801</v>
      </c>
      <c r="J13" s="392"/>
      <c r="K13" s="392">
        <f t="shared" si="2"/>
        <v>16954801</v>
      </c>
      <c r="L13" s="392"/>
      <c r="M13" s="392">
        <f t="shared" si="2"/>
        <v>16954801</v>
      </c>
      <c r="N13" s="392"/>
      <c r="O13" s="392"/>
      <c r="P13" s="392"/>
      <c r="Q13" s="392"/>
      <c r="R13" s="135">
        <f>その他流動資産!I35-M13</f>
        <v>-16954801</v>
      </c>
    </row>
    <row r="14" spans="2:18" ht="13">
      <c r="B14" s="389"/>
      <c r="C14" s="390" t="s">
        <v>288</v>
      </c>
      <c r="D14" s="391"/>
      <c r="E14" s="392">
        <f>会社TB!F34</f>
        <v>142548155</v>
      </c>
      <c r="F14" s="392"/>
      <c r="G14" s="392">
        <f t="shared" si="0"/>
        <v>142548155</v>
      </c>
      <c r="H14" s="392">
        <f>その他流動資産!E21</f>
        <v>0</v>
      </c>
      <c r="I14" s="392">
        <f t="shared" si="1"/>
        <v>142548155</v>
      </c>
      <c r="J14" s="392"/>
      <c r="K14" s="392">
        <f t="shared" si="2"/>
        <v>142548155</v>
      </c>
      <c r="L14" s="392"/>
      <c r="M14" s="392">
        <f t="shared" si="2"/>
        <v>142548155</v>
      </c>
      <c r="N14" s="392"/>
      <c r="O14" s="392"/>
      <c r="P14" s="392"/>
      <c r="Q14" s="392"/>
      <c r="R14" s="135">
        <f>その他流動資産!I117-M14</f>
        <v>-142548155</v>
      </c>
    </row>
    <row r="15" spans="2:18" ht="13">
      <c r="B15" s="389"/>
      <c r="C15" s="390" t="s">
        <v>290</v>
      </c>
      <c r="D15" s="391"/>
      <c r="E15" s="392">
        <f>会社TB!F36</f>
        <v>17841297</v>
      </c>
      <c r="F15" s="392"/>
      <c r="G15" s="392">
        <f t="shared" si="0"/>
        <v>17841297</v>
      </c>
      <c r="H15" s="392"/>
      <c r="I15" s="392">
        <f t="shared" si="1"/>
        <v>17841297</v>
      </c>
      <c r="J15" s="392"/>
      <c r="K15" s="392">
        <f t="shared" si="2"/>
        <v>17841297</v>
      </c>
      <c r="L15" s="392">
        <f>その他流動資産!H69</f>
        <v>0</v>
      </c>
      <c r="M15" s="392">
        <f t="shared" si="2"/>
        <v>17841297</v>
      </c>
      <c r="N15" s="392"/>
      <c r="O15" s="392"/>
      <c r="P15" s="392"/>
      <c r="Q15" s="392"/>
      <c r="R15" s="135">
        <f>その他流動資産!I69-M15</f>
        <v>-17841297</v>
      </c>
    </row>
    <row r="16" spans="2:18" ht="13">
      <c r="B16" s="389"/>
      <c r="C16" s="390" t="s">
        <v>291</v>
      </c>
      <c r="D16" s="391"/>
      <c r="E16" s="392">
        <f>会社TB!F37</f>
        <v>40000</v>
      </c>
      <c r="F16" s="392"/>
      <c r="G16" s="392">
        <f t="shared" si="0"/>
        <v>40000</v>
      </c>
      <c r="H16" s="392">
        <f>その他流動資産!E71</f>
        <v>0</v>
      </c>
      <c r="I16" s="392">
        <f t="shared" si="1"/>
        <v>40000</v>
      </c>
      <c r="J16" s="392"/>
      <c r="K16" s="392">
        <f t="shared" si="2"/>
        <v>40000</v>
      </c>
      <c r="L16" s="392"/>
      <c r="M16" s="392">
        <f t="shared" si="2"/>
        <v>40000</v>
      </c>
      <c r="N16" s="392"/>
      <c r="O16" s="392"/>
      <c r="P16" s="392"/>
      <c r="Q16" s="392"/>
      <c r="R16" s="135">
        <f>その他流動資産!I71-M16</f>
        <v>-40000</v>
      </c>
    </row>
    <row r="17" spans="2:18" ht="13">
      <c r="B17" s="389"/>
      <c r="C17" s="390" t="s">
        <v>292</v>
      </c>
      <c r="D17" s="391"/>
      <c r="E17" s="392">
        <f>会社TB!F38</f>
        <v>96872439</v>
      </c>
      <c r="F17" s="392">
        <f>-E17</f>
        <v>-96872439</v>
      </c>
      <c r="G17" s="392">
        <f t="shared" si="0"/>
        <v>0</v>
      </c>
      <c r="H17" s="392"/>
      <c r="I17" s="392">
        <f t="shared" si="1"/>
        <v>0</v>
      </c>
      <c r="J17" s="392"/>
      <c r="K17" s="392">
        <f t="shared" si="2"/>
        <v>0</v>
      </c>
      <c r="L17" s="392"/>
      <c r="M17" s="392">
        <f t="shared" si="2"/>
        <v>0</v>
      </c>
      <c r="N17" s="392"/>
      <c r="O17" s="392"/>
      <c r="P17" s="392"/>
      <c r="Q17" s="392"/>
    </row>
    <row r="18" spans="2:18" ht="13">
      <c r="B18" s="389"/>
      <c r="C18" s="390" t="s">
        <v>293</v>
      </c>
      <c r="D18" s="391"/>
      <c r="E18" s="392">
        <f>会社TB!F39</f>
        <v>2890500</v>
      </c>
      <c r="F18" s="392">
        <f>-E18</f>
        <v>-2890500</v>
      </c>
      <c r="G18" s="392">
        <f t="shared" si="0"/>
        <v>0</v>
      </c>
      <c r="H18" s="392"/>
      <c r="I18" s="392">
        <f t="shared" si="1"/>
        <v>0</v>
      </c>
      <c r="J18" s="392"/>
      <c r="K18" s="392">
        <f t="shared" si="2"/>
        <v>0</v>
      </c>
      <c r="L18" s="392"/>
      <c r="M18" s="392">
        <f t="shared" si="2"/>
        <v>0</v>
      </c>
      <c r="N18" s="392"/>
      <c r="O18" s="392"/>
      <c r="P18" s="392"/>
      <c r="Q18" s="392"/>
    </row>
    <row r="19" spans="2:18" ht="13">
      <c r="B19" s="393"/>
      <c r="C19" s="394" t="s">
        <v>294</v>
      </c>
      <c r="D19" s="395"/>
      <c r="E19" s="396">
        <f>会社TB!F40</f>
        <v>7813500</v>
      </c>
      <c r="F19" s="396">
        <f>-E19</f>
        <v>-7813500</v>
      </c>
      <c r="G19" s="396">
        <f t="shared" si="0"/>
        <v>0</v>
      </c>
      <c r="H19" s="396"/>
      <c r="I19" s="396">
        <f t="shared" si="1"/>
        <v>0</v>
      </c>
      <c r="J19" s="396"/>
      <c r="K19" s="396">
        <f t="shared" si="2"/>
        <v>0</v>
      </c>
      <c r="L19" s="396"/>
      <c r="M19" s="396">
        <f t="shared" si="2"/>
        <v>0</v>
      </c>
      <c r="N19" s="396"/>
      <c r="O19" s="396"/>
      <c r="P19" s="396"/>
      <c r="Q19" s="396"/>
    </row>
    <row r="20" spans="2:18" ht="13">
      <c r="B20" s="397"/>
      <c r="C20" s="398" t="s">
        <v>373</v>
      </c>
      <c r="D20" s="399"/>
      <c r="E20" s="400"/>
      <c r="F20" s="400" t="e">
        <f>-(SUM(F17:F19)-F44)-その他流動資産!#REF!</f>
        <v>#REF!</v>
      </c>
      <c r="G20" s="400" t="e">
        <f>SUM(E20:F20)</f>
        <v>#REF!</v>
      </c>
      <c r="H20" s="400"/>
      <c r="I20" s="400" t="e">
        <f>SUM(G20:H20)</f>
        <v>#REF!</v>
      </c>
      <c r="J20" s="400"/>
      <c r="K20" s="400" t="e">
        <f>SUM(I20:J20)</f>
        <v>#REF!</v>
      </c>
      <c r="L20" s="400"/>
      <c r="M20" s="400" t="e">
        <f>SUM(K20:L20)</f>
        <v>#REF!</v>
      </c>
      <c r="N20" s="400"/>
      <c r="O20" s="400"/>
      <c r="P20" s="400"/>
      <c r="Q20" s="400"/>
      <c r="R20" s="135" t="e">
        <f>その他流動資産!I75-M20</f>
        <v>#REF!</v>
      </c>
    </row>
    <row r="21" spans="2:18" ht="13">
      <c r="B21" s="383"/>
      <c r="C21" s="401"/>
      <c r="D21" s="402" t="s">
        <v>50</v>
      </c>
      <c r="E21" s="403">
        <f t="shared" ref="E21:M21" si="3">SUM(E5:E20)</f>
        <v>725413325</v>
      </c>
      <c r="F21" s="403" t="e">
        <f t="shared" si="3"/>
        <v>#REF!</v>
      </c>
      <c r="G21" s="403" t="e">
        <f t="shared" si="3"/>
        <v>#REF!</v>
      </c>
      <c r="H21" s="403">
        <f t="shared" si="3"/>
        <v>0</v>
      </c>
      <c r="I21" s="403" t="e">
        <f t="shared" si="3"/>
        <v>#REF!</v>
      </c>
      <c r="J21" s="403">
        <f t="shared" si="3"/>
        <v>0</v>
      </c>
      <c r="K21" s="403" t="e">
        <f t="shared" si="3"/>
        <v>#REF!</v>
      </c>
      <c r="L21" s="403">
        <f t="shared" si="3"/>
        <v>0</v>
      </c>
      <c r="M21" s="403" t="e">
        <f t="shared" si="3"/>
        <v>#REF!</v>
      </c>
      <c r="N21" s="403"/>
      <c r="O21" s="403"/>
      <c r="P21" s="403"/>
      <c r="Q21" s="403"/>
    </row>
    <row r="22" spans="2:18" ht="13">
      <c r="B22" s="383" t="s">
        <v>23</v>
      </c>
      <c r="C22" s="401"/>
      <c r="D22" s="384"/>
      <c r="E22" s="403"/>
      <c r="F22" s="403"/>
      <c r="G22" s="403"/>
      <c r="H22" s="403"/>
      <c r="I22" s="403"/>
      <c r="J22" s="403"/>
      <c r="K22" s="403"/>
      <c r="L22" s="403"/>
      <c r="M22" s="403"/>
      <c r="N22" s="403"/>
      <c r="O22" s="403"/>
      <c r="P22" s="403"/>
      <c r="Q22" s="403"/>
    </row>
    <row r="23" spans="2:18" ht="13">
      <c r="B23" s="386"/>
      <c r="C23" s="404" t="s">
        <v>298</v>
      </c>
      <c r="D23" s="387"/>
      <c r="E23" s="388">
        <f>会社TB!F44</f>
        <v>2155419</v>
      </c>
      <c r="F23" s="388"/>
      <c r="G23" s="388">
        <f>SUM(E23:F23)</f>
        <v>2155419</v>
      </c>
      <c r="H23" s="388"/>
      <c r="I23" s="388">
        <f>SUM(G23:H23)</f>
        <v>2155419</v>
      </c>
      <c r="J23" s="388"/>
      <c r="K23" s="388">
        <f>SUM(I23:J23)</f>
        <v>2155419</v>
      </c>
      <c r="L23" s="388">
        <f>固定資産!H6</f>
        <v>0</v>
      </c>
      <c r="M23" s="388">
        <f>SUM(K23:L23)</f>
        <v>2155419</v>
      </c>
      <c r="N23" s="388"/>
      <c r="O23" s="388"/>
      <c r="P23" s="388"/>
      <c r="Q23" s="388"/>
      <c r="R23" s="135">
        <f>固定資産!I6-M23</f>
        <v>-2155419</v>
      </c>
    </row>
    <row r="24" spans="2:18" ht="13">
      <c r="B24" s="389"/>
      <c r="C24" s="390" t="s">
        <v>300</v>
      </c>
      <c r="D24" s="391"/>
      <c r="E24" s="392">
        <f>会社TB!F46</f>
        <v>133442</v>
      </c>
      <c r="F24" s="392"/>
      <c r="G24" s="392">
        <f>SUM(E24:F24)</f>
        <v>133442</v>
      </c>
      <c r="H24" s="392"/>
      <c r="I24" s="392">
        <f>SUM(G24:H24)</f>
        <v>133442</v>
      </c>
      <c r="J24" s="392"/>
      <c r="K24" s="392">
        <f>SUM(I24:J24)</f>
        <v>133442</v>
      </c>
      <c r="L24" s="392">
        <f>固定資産!H7</f>
        <v>0</v>
      </c>
      <c r="M24" s="392">
        <f>SUM(K24:L24)</f>
        <v>133442</v>
      </c>
      <c r="N24" s="392"/>
      <c r="O24" s="392"/>
      <c r="P24" s="392"/>
      <c r="Q24" s="392"/>
      <c r="R24" s="135">
        <f>固定資産!I7</f>
        <v>0</v>
      </c>
    </row>
    <row r="25" spans="2:18" ht="13">
      <c r="B25" s="389"/>
      <c r="C25" s="390" t="s">
        <v>301</v>
      </c>
      <c r="D25" s="391"/>
      <c r="E25" s="392">
        <f>会社TB!F47</f>
        <v>36797843</v>
      </c>
      <c r="F25" s="392"/>
      <c r="G25" s="392">
        <f>SUM(E25:F25)</f>
        <v>36797843</v>
      </c>
      <c r="H25" s="392">
        <f>固定資産!E14</f>
        <v>0</v>
      </c>
      <c r="I25" s="392">
        <f>SUM(G25:H25)</f>
        <v>36797843</v>
      </c>
      <c r="J25" s="392">
        <f>固定資産!G14</f>
        <v>0</v>
      </c>
      <c r="K25" s="392">
        <f>SUM(I25:J25)</f>
        <v>36797843</v>
      </c>
      <c r="L25" s="392">
        <f>固定資産!H14</f>
        <v>0</v>
      </c>
      <c r="M25" s="392">
        <f>SUM(K25:L25)</f>
        <v>36797843</v>
      </c>
      <c r="N25" s="392"/>
      <c r="O25" s="392"/>
      <c r="P25" s="392"/>
      <c r="Q25" s="392"/>
      <c r="R25" s="135">
        <f>固定資産!I14-M25</f>
        <v>-36797843</v>
      </c>
    </row>
    <row r="26" spans="2:18" ht="13">
      <c r="B26" s="393"/>
      <c r="C26" s="394" t="s">
        <v>302</v>
      </c>
      <c r="D26" s="395"/>
      <c r="E26" s="396">
        <f>会社TB!F48</f>
        <v>1689737</v>
      </c>
      <c r="F26" s="396"/>
      <c r="G26" s="396">
        <f>SUM(E26:F26)</f>
        <v>1689737</v>
      </c>
      <c r="H26" s="396"/>
      <c r="I26" s="396">
        <f>SUM(G26:H26)</f>
        <v>1689737</v>
      </c>
      <c r="J26" s="396"/>
      <c r="K26" s="396">
        <f>SUM(I26:J26)</f>
        <v>1689737</v>
      </c>
      <c r="L26" s="396">
        <f>固定資産!H31</f>
        <v>0</v>
      </c>
      <c r="M26" s="396">
        <f>SUM(K26:L26)</f>
        <v>1689737</v>
      </c>
      <c r="N26" s="396"/>
      <c r="O26" s="396"/>
      <c r="P26" s="396"/>
      <c r="Q26" s="396"/>
      <c r="R26" s="135">
        <f>固定資産!I31-M26</f>
        <v>-1689737</v>
      </c>
    </row>
    <row r="27" spans="2:18" ht="13">
      <c r="B27" s="397"/>
      <c r="C27" s="398" t="s">
        <v>1523</v>
      </c>
      <c r="D27" s="399"/>
      <c r="E27" s="400"/>
      <c r="F27" s="400">
        <f>固定資産!E48</f>
        <v>0</v>
      </c>
      <c r="G27" s="400">
        <f>SUM(E27:F27)</f>
        <v>0</v>
      </c>
      <c r="H27" s="400"/>
      <c r="I27" s="400">
        <f>SUM(G27:H27)</f>
        <v>0</v>
      </c>
      <c r="J27" s="400"/>
      <c r="K27" s="400">
        <f>SUM(I27:J27)</f>
        <v>0</v>
      </c>
      <c r="L27" s="400">
        <f>固定資産!H48</f>
        <v>0</v>
      </c>
      <c r="M27" s="400">
        <f>SUM(K27:L27)</f>
        <v>0</v>
      </c>
      <c r="N27" s="400"/>
      <c r="O27" s="400"/>
      <c r="P27" s="400"/>
      <c r="Q27" s="400"/>
      <c r="R27" s="135">
        <f>固定資産!I48-M27</f>
        <v>0</v>
      </c>
    </row>
    <row r="28" spans="2:18" ht="13">
      <c r="B28" s="383"/>
      <c r="C28" s="401"/>
      <c r="D28" s="402" t="s">
        <v>50</v>
      </c>
      <c r="E28" s="403">
        <f>SUM(E23:E27)</f>
        <v>40776441</v>
      </c>
      <c r="F28" s="403">
        <f t="shared" ref="F28:M28" si="4">SUM(F23:F27)</f>
        <v>0</v>
      </c>
      <c r="G28" s="403">
        <f t="shared" si="4"/>
        <v>40776441</v>
      </c>
      <c r="H28" s="403">
        <f t="shared" si="4"/>
        <v>0</v>
      </c>
      <c r="I28" s="403">
        <f t="shared" si="4"/>
        <v>40776441</v>
      </c>
      <c r="J28" s="403">
        <f t="shared" si="4"/>
        <v>0</v>
      </c>
      <c r="K28" s="403">
        <f t="shared" si="4"/>
        <v>40776441</v>
      </c>
      <c r="L28" s="403">
        <f t="shared" si="4"/>
        <v>0</v>
      </c>
      <c r="M28" s="403">
        <f t="shared" si="4"/>
        <v>40776441</v>
      </c>
      <c r="N28" s="403"/>
      <c r="O28" s="403"/>
      <c r="P28" s="403"/>
      <c r="Q28" s="403"/>
    </row>
    <row r="29" spans="2:18" ht="13">
      <c r="B29" s="405" t="s">
        <v>1362</v>
      </c>
      <c r="C29" s="384"/>
      <c r="D29" s="384"/>
      <c r="E29" s="403"/>
      <c r="F29" s="403"/>
      <c r="G29" s="403"/>
      <c r="H29" s="403"/>
      <c r="I29" s="403"/>
      <c r="J29" s="403"/>
      <c r="K29" s="403"/>
      <c r="L29" s="403"/>
      <c r="M29" s="403"/>
      <c r="N29" s="403"/>
      <c r="O29" s="403"/>
      <c r="P29" s="403"/>
      <c r="Q29" s="403"/>
    </row>
    <row r="30" spans="2:18" ht="13">
      <c r="B30" s="386"/>
      <c r="C30" s="404" t="s">
        <v>305</v>
      </c>
      <c r="D30" s="387"/>
      <c r="E30" s="388">
        <f>会社TB!F51</f>
        <v>158840</v>
      </c>
      <c r="F30" s="388"/>
      <c r="G30" s="388">
        <f>SUM(E30:F30)</f>
        <v>158840</v>
      </c>
      <c r="H30" s="388"/>
      <c r="I30" s="388">
        <f>SUM(G30:H30)</f>
        <v>158840</v>
      </c>
      <c r="J30" s="388"/>
      <c r="K30" s="388">
        <f>SUM(I30:J30)</f>
        <v>158840</v>
      </c>
      <c r="L30" s="388">
        <f>固定資産!H32</f>
        <v>0</v>
      </c>
      <c r="M30" s="388">
        <f>SUM(K30:L30)</f>
        <v>158840</v>
      </c>
      <c r="N30" s="388"/>
      <c r="O30" s="388"/>
      <c r="P30" s="388"/>
      <c r="Q30" s="388"/>
      <c r="R30" s="135">
        <f>固定資産!I31-M30</f>
        <v>-158840</v>
      </c>
    </row>
    <row r="31" spans="2:18" ht="13">
      <c r="B31" s="397"/>
      <c r="C31" s="398" t="s">
        <v>41</v>
      </c>
      <c r="D31" s="399"/>
      <c r="E31" s="400">
        <f>会社TB!F52</f>
        <v>2563064</v>
      </c>
      <c r="F31" s="400"/>
      <c r="G31" s="400">
        <f>SUM(E31:F31)</f>
        <v>2563064</v>
      </c>
      <c r="H31" s="400"/>
      <c r="I31" s="400">
        <f>SUM(G31:H31)</f>
        <v>2563064</v>
      </c>
      <c r="J31" s="400"/>
      <c r="K31" s="400">
        <f>SUM(I31:J31)</f>
        <v>2563064</v>
      </c>
      <c r="L31" s="400">
        <f>固定資産!H40</f>
        <v>0</v>
      </c>
      <c r="M31" s="400">
        <f>SUM(K31:L31)</f>
        <v>2563064</v>
      </c>
      <c r="N31" s="400"/>
      <c r="O31" s="400"/>
      <c r="P31" s="400"/>
      <c r="Q31" s="400"/>
      <c r="R31" s="135">
        <f>固定資産!I32-M31</f>
        <v>-2563064</v>
      </c>
    </row>
    <row r="32" spans="2:18" ht="13">
      <c r="B32" s="383"/>
      <c r="C32" s="401"/>
      <c r="D32" s="402" t="s">
        <v>50</v>
      </c>
      <c r="E32" s="403">
        <f>SUM(E30:E31)</f>
        <v>2721904</v>
      </c>
      <c r="F32" s="403">
        <f t="shared" ref="F32:M32" si="5">SUM(F30:F31)</f>
        <v>0</v>
      </c>
      <c r="G32" s="403">
        <f t="shared" si="5"/>
        <v>2721904</v>
      </c>
      <c r="H32" s="403">
        <f t="shared" si="5"/>
        <v>0</v>
      </c>
      <c r="I32" s="403">
        <f t="shared" si="5"/>
        <v>2721904</v>
      </c>
      <c r="J32" s="403">
        <f t="shared" si="5"/>
        <v>0</v>
      </c>
      <c r="K32" s="403">
        <f t="shared" si="5"/>
        <v>2721904</v>
      </c>
      <c r="L32" s="403">
        <f t="shared" si="5"/>
        <v>0</v>
      </c>
      <c r="M32" s="403">
        <f t="shared" si="5"/>
        <v>2721904</v>
      </c>
      <c r="N32" s="403"/>
      <c r="O32" s="403"/>
      <c r="P32" s="403"/>
      <c r="Q32" s="403"/>
    </row>
    <row r="33" spans="2:19" ht="13">
      <c r="B33" s="405" t="s">
        <v>1363</v>
      </c>
      <c r="C33" s="384"/>
      <c r="D33" s="384"/>
      <c r="E33" s="403"/>
      <c r="F33" s="403"/>
      <c r="G33" s="403"/>
      <c r="H33" s="403"/>
      <c r="I33" s="403"/>
      <c r="J33" s="403"/>
      <c r="K33" s="403"/>
      <c r="L33" s="403"/>
      <c r="M33" s="403"/>
      <c r="N33" s="403"/>
      <c r="O33" s="403"/>
      <c r="P33" s="403"/>
      <c r="Q33" s="403"/>
    </row>
    <row r="34" spans="2:19" ht="13">
      <c r="B34" s="386"/>
      <c r="C34" s="404" t="s">
        <v>308</v>
      </c>
      <c r="D34" s="387"/>
      <c r="E34" s="388">
        <f>会社TB!F55</f>
        <v>140000</v>
      </c>
      <c r="F34" s="388"/>
      <c r="G34" s="388">
        <f>SUM(E34:F34)</f>
        <v>140000</v>
      </c>
      <c r="H34" s="388"/>
      <c r="I34" s="388">
        <f>SUM(G34:H34)</f>
        <v>140000</v>
      </c>
      <c r="J34" s="654">
        <f>固定資産!G52</f>
        <v>0</v>
      </c>
      <c r="K34" s="388">
        <f>SUM(I34:J34)</f>
        <v>140000</v>
      </c>
      <c r="L34" s="388">
        <f>固定資産!H52</f>
        <v>0</v>
      </c>
      <c r="M34" s="388">
        <f>SUM(K34:L34)</f>
        <v>140000</v>
      </c>
      <c r="N34" s="388"/>
      <c r="O34" s="388"/>
      <c r="P34" s="388"/>
      <c r="Q34" s="388"/>
      <c r="R34" s="135">
        <f>固定資産!I52-M34</f>
        <v>-140000</v>
      </c>
    </row>
    <row r="35" spans="2:19" ht="13">
      <c r="B35" s="397"/>
      <c r="C35" s="398" t="s">
        <v>309</v>
      </c>
      <c r="D35" s="399"/>
      <c r="E35" s="400">
        <f>会社TB!F56</f>
        <v>11990980</v>
      </c>
      <c r="F35" s="400"/>
      <c r="G35" s="400">
        <f>SUM(E35:F35)</f>
        <v>11990980</v>
      </c>
      <c r="H35" s="400">
        <f>固定資産!E57</f>
        <v>0</v>
      </c>
      <c r="I35" s="400">
        <f>SUM(G35:H35)</f>
        <v>11990980</v>
      </c>
      <c r="J35" s="400"/>
      <c r="K35" s="400">
        <f>SUM(I35:J35)</f>
        <v>11990980</v>
      </c>
      <c r="L35" s="400">
        <f>固定資産!H57</f>
        <v>0</v>
      </c>
      <c r="M35" s="400">
        <f>SUM(K35:L35)</f>
        <v>11990980</v>
      </c>
      <c r="N35" s="400"/>
      <c r="O35" s="400"/>
      <c r="P35" s="400"/>
      <c r="Q35" s="400"/>
      <c r="R35" s="135">
        <f>固定資産!I57-M35</f>
        <v>-11990980</v>
      </c>
    </row>
    <row r="36" spans="2:19" ht="13">
      <c r="B36" s="383"/>
      <c r="C36" s="401"/>
      <c r="D36" s="402" t="s">
        <v>50</v>
      </c>
      <c r="E36" s="403">
        <f>SUM(E34:E35)</f>
        <v>12130980</v>
      </c>
      <c r="F36" s="403">
        <f t="shared" ref="F36:M36" si="6">SUM(F34:F35)</f>
        <v>0</v>
      </c>
      <c r="G36" s="403">
        <f t="shared" si="6"/>
        <v>12130980</v>
      </c>
      <c r="H36" s="403">
        <f t="shared" si="6"/>
        <v>0</v>
      </c>
      <c r="I36" s="403">
        <f t="shared" si="6"/>
        <v>12130980</v>
      </c>
      <c r="J36" s="403">
        <f t="shared" si="6"/>
        <v>0</v>
      </c>
      <c r="K36" s="403">
        <f t="shared" si="6"/>
        <v>12130980</v>
      </c>
      <c r="L36" s="403">
        <f t="shared" si="6"/>
        <v>0</v>
      </c>
      <c r="M36" s="403">
        <f t="shared" si="6"/>
        <v>12130980</v>
      </c>
      <c r="N36" s="403"/>
      <c r="O36" s="403"/>
      <c r="P36" s="403"/>
      <c r="Q36" s="403"/>
    </row>
    <row r="37" spans="2:19" ht="13">
      <c r="B37" s="405" t="s">
        <v>315</v>
      </c>
      <c r="C37" s="384"/>
      <c r="D37" s="384"/>
      <c r="E37" s="403">
        <f>E21+E28+E32+E36</f>
        <v>781042650</v>
      </c>
      <c r="F37" s="403" t="e">
        <f t="shared" ref="F37:M37" si="7">F21+F28+F32+F36</f>
        <v>#REF!</v>
      </c>
      <c r="G37" s="403" t="e">
        <f t="shared" si="7"/>
        <v>#REF!</v>
      </c>
      <c r="H37" s="403">
        <f t="shared" si="7"/>
        <v>0</v>
      </c>
      <c r="I37" s="403" t="e">
        <f t="shared" si="7"/>
        <v>#REF!</v>
      </c>
      <c r="J37" s="403">
        <f t="shared" si="7"/>
        <v>0</v>
      </c>
      <c r="K37" s="403" t="e">
        <f t="shared" si="7"/>
        <v>#REF!</v>
      </c>
      <c r="L37" s="403">
        <f t="shared" si="7"/>
        <v>0</v>
      </c>
      <c r="M37" s="403" t="e">
        <f t="shared" si="7"/>
        <v>#REF!</v>
      </c>
      <c r="N37" s="403"/>
      <c r="O37" s="403"/>
      <c r="P37" s="403"/>
      <c r="Q37" s="403"/>
    </row>
    <row r="38" spans="2:19" ht="13">
      <c r="B38" s="386"/>
      <c r="C38" s="404" t="s">
        <v>317</v>
      </c>
      <c r="D38" s="387"/>
      <c r="E38" s="388">
        <f>会社TB!F64</f>
        <v>161001232</v>
      </c>
      <c r="F38" s="388"/>
      <c r="G38" s="388">
        <f t="shared" ref="G38:G44" si="8">SUM(E38:F38)</f>
        <v>161001232</v>
      </c>
      <c r="H38" s="388"/>
      <c r="I38" s="388">
        <f t="shared" ref="I38:I44" si="9">SUM(G38:H38)</f>
        <v>161001232</v>
      </c>
      <c r="J38" s="388"/>
      <c r="K38" s="388">
        <f t="shared" ref="K38:K44" si="10">SUM(I38:J38)</f>
        <v>161001232</v>
      </c>
      <c r="L38" s="388"/>
      <c r="M38" s="388">
        <f t="shared" ref="M38:M44" si="11">SUM(K38:L38)</f>
        <v>161001232</v>
      </c>
      <c r="N38" s="388">
        <f>負債!K10</f>
        <v>0</v>
      </c>
      <c r="O38" s="388">
        <f>負債!L10</f>
        <v>0</v>
      </c>
      <c r="P38" s="388">
        <f>負債!M10</f>
        <v>0</v>
      </c>
      <c r="Q38" s="388">
        <f>負債!N10</f>
        <v>0</v>
      </c>
      <c r="R38" s="135">
        <f>負債!I10-M38</f>
        <v>-161001232</v>
      </c>
      <c r="S38" s="135">
        <f>SUM(N38:Q38)-M38</f>
        <v>-161001232</v>
      </c>
    </row>
    <row r="39" spans="2:19" ht="13">
      <c r="B39" s="389"/>
      <c r="C39" s="390" t="s">
        <v>318</v>
      </c>
      <c r="D39" s="391"/>
      <c r="E39" s="392">
        <f>会社TB!F65</f>
        <v>172170889</v>
      </c>
      <c r="F39" s="392"/>
      <c r="G39" s="392">
        <f t="shared" si="8"/>
        <v>172170889</v>
      </c>
      <c r="H39" s="392"/>
      <c r="I39" s="392">
        <f t="shared" si="9"/>
        <v>172170889</v>
      </c>
      <c r="J39" s="655">
        <f>負債!G13</f>
        <v>0</v>
      </c>
      <c r="K39" s="392">
        <f t="shared" si="10"/>
        <v>172170889</v>
      </c>
      <c r="L39" s="392">
        <f>負債!H13</f>
        <v>0</v>
      </c>
      <c r="M39" s="392">
        <f t="shared" si="11"/>
        <v>172170889</v>
      </c>
      <c r="N39" s="392">
        <f>負債!K13</f>
        <v>0</v>
      </c>
      <c r="O39" s="392">
        <f>負債!L13</f>
        <v>0</v>
      </c>
      <c r="P39" s="392">
        <f>負債!M13</f>
        <v>0</v>
      </c>
      <c r="Q39" s="392">
        <f>負債!N13</f>
        <v>0</v>
      </c>
      <c r="R39" s="135">
        <f>負債!I13-M39</f>
        <v>-172170889</v>
      </c>
      <c r="S39" s="135">
        <f t="shared" ref="S39:S47" si="12">SUM(N39:Q39)-M39</f>
        <v>-172170889</v>
      </c>
    </row>
    <row r="40" spans="2:19" ht="13">
      <c r="B40" s="389"/>
      <c r="C40" s="390" t="s">
        <v>1520</v>
      </c>
      <c r="D40" s="391"/>
      <c r="E40" s="392"/>
      <c r="F40" s="392">
        <f>F7</f>
        <v>0</v>
      </c>
      <c r="G40" s="392">
        <f>SUM(E40:F40)</f>
        <v>0</v>
      </c>
      <c r="H40" s="392"/>
      <c r="I40" s="392">
        <f>SUM(G40:H40)</f>
        <v>0</v>
      </c>
      <c r="J40" s="655"/>
      <c r="K40" s="392">
        <f>SUM(I40:J40)</f>
        <v>0</v>
      </c>
      <c r="L40" s="392"/>
      <c r="M40" s="392">
        <f>SUM(K40:L40)</f>
        <v>0</v>
      </c>
      <c r="N40" s="392">
        <f>負債!K14</f>
        <v>0</v>
      </c>
      <c r="O40" s="392">
        <f>負債!L14</f>
        <v>0</v>
      </c>
      <c r="P40" s="392">
        <f>負債!M14</f>
        <v>0</v>
      </c>
      <c r="Q40" s="392">
        <f>負債!N14</f>
        <v>0</v>
      </c>
      <c r="R40" s="135">
        <f>負債!I14-M40</f>
        <v>0</v>
      </c>
      <c r="S40" s="135">
        <f t="shared" si="12"/>
        <v>0</v>
      </c>
    </row>
    <row r="41" spans="2:19" ht="13">
      <c r="B41" s="389"/>
      <c r="C41" s="390" t="s">
        <v>324</v>
      </c>
      <c r="D41" s="391"/>
      <c r="E41" s="392">
        <f>会社TB!F71</f>
        <v>52718032</v>
      </c>
      <c r="F41" s="392"/>
      <c r="G41" s="392">
        <f>SUM(E41:F41)</f>
        <v>52718032</v>
      </c>
      <c r="H41" s="392">
        <f>負債!E27+負債!E30</f>
        <v>0</v>
      </c>
      <c r="I41" s="392">
        <f>SUM(G41:H41)</f>
        <v>52718032</v>
      </c>
      <c r="J41" s="655">
        <f>負債!G27+負債!G30</f>
        <v>0</v>
      </c>
      <c r="K41" s="392">
        <f>SUM(I41:J41)</f>
        <v>52718032</v>
      </c>
      <c r="L41" s="392">
        <f>負債!H27+負債!H30</f>
        <v>0</v>
      </c>
      <c r="M41" s="392">
        <f>SUM(K41:L41)</f>
        <v>52718032</v>
      </c>
      <c r="N41" s="392">
        <f>負債!K27+負債!K30</f>
        <v>0</v>
      </c>
      <c r="O41" s="392">
        <f>負債!L27+負債!L30</f>
        <v>0</v>
      </c>
      <c r="P41" s="392">
        <f>負債!M27+負債!M30</f>
        <v>0</v>
      </c>
      <c r="Q41" s="392">
        <f>負債!N27+負債!N30</f>
        <v>0</v>
      </c>
      <c r="R41" s="135">
        <f>負債!I27+負債!I30-M41</f>
        <v>-52718032</v>
      </c>
      <c r="S41" s="135">
        <f t="shared" si="12"/>
        <v>-52718032</v>
      </c>
    </row>
    <row r="42" spans="2:19" ht="13">
      <c r="B42" s="389"/>
      <c r="C42" s="390" t="s">
        <v>323</v>
      </c>
      <c r="D42" s="391"/>
      <c r="E42" s="392">
        <f>会社TB!F70</f>
        <v>80299800</v>
      </c>
      <c r="F42" s="392"/>
      <c r="G42" s="392">
        <f t="shared" si="8"/>
        <v>80299800</v>
      </c>
      <c r="H42" s="392"/>
      <c r="I42" s="392">
        <f t="shared" si="9"/>
        <v>80299800</v>
      </c>
      <c r="J42" s="655">
        <f>負債!G33</f>
        <v>0</v>
      </c>
      <c r="K42" s="392">
        <f t="shared" si="10"/>
        <v>80299800</v>
      </c>
      <c r="L42" s="392"/>
      <c r="M42" s="392">
        <f t="shared" si="11"/>
        <v>80299800</v>
      </c>
      <c r="N42" s="392">
        <f>負債!K33</f>
        <v>0</v>
      </c>
      <c r="O42" s="392">
        <f>負債!L33</f>
        <v>0</v>
      </c>
      <c r="P42" s="392">
        <f>負債!M33</f>
        <v>0</v>
      </c>
      <c r="Q42" s="392">
        <f>負債!N33</f>
        <v>0</v>
      </c>
      <c r="R42" s="135">
        <f>負債!I33-M42</f>
        <v>-80299800</v>
      </c>
      <c r="S42" s="135">
        <f t="shared" si="12"/>
        <v>-80299800</v>
      </c>
    </row>
    <row r="43" spans="2:19" ht="13">
      <c r="B43" s="389"/>
      <c r="C43" s="390" t="s">
        <v>327</v>
      </c>
      <c r="D43" s="391"/>
      <c r="E43" s="392">
        <f>会社TB!F74</f>
        <v>9625041</v>
      </c>
      <c r="F43" s="392"/>
      <c r="G43" s="392">
        <f t="shared" si="8"/>
        <v>9625041</v>
      </c>
      <c r="H43" s="392"/>
      <c r="I43" s="392">
        <f t="shared" si="9"/>
        <v>9625041</v>
      </c>
      <c r="J43" s="655"/>
      <c r="K43" s="392">
        <f t="shared" si="10"/>
        <v>9625041</v>
      </c>
      <c r="L43" s="392"/>
      <c r="M43" s="392">
        <f t="shared" si="11"/>
        <v>9625041</v>
      </c>
      <c r="N43" s="392">
        <f>負債!K36</f>
        <v>0</v>
      </c>
      <c r="O43" s="392">
        <f>負債!L36</f>
        <v>0</v>
      </c>
      <c r="P43" s="392">
        <f>負債!M36</f>
        <v>0</v>
      </c>
      <c r="Q43" s="392">
        <f>負債!N36</f>
        <v>0</v>
      </c>
      <c r="R43" s="135">
        <f>負債!I36-M43</f>
        <v>-9625041</v>
      </c>
      <c r="S43" s="135">
        <f t="shared" si="12"/>
        <v>-9625041</v>
      </c>
    </row>
    <row r="44" spans="2:19" ht="13">
      <c r="B44" s="393"/>
      <c r="C44" s="394" t="s">
        <v>329</v>
      </c>
      <c r="D44" s="395"/>
      <c r="E44" s="396">
        <f>会社TB!F76</f>
        <v>95730547</v>
      </c>
      <c r="F44" s="396">
        <f>-E44</f>
        <v>-95730547</v>
      </c>
      <c r="G44" s="396">
        <f t="shared" si="8"/>
        <v>0</v>
      </c>
      <c r="H44" s="396"/>
      <c r="I44" s="396">
        <f t="shared" si="9"/>
        <v>0</v>
      </c>
      <c r="J44" s="665"/>
      <c r="K44" s="396">
        <f t="shared" si="10"/>
        <v>0</v>
      </c>
      <c r="L44" s="396"/>
      <c r="M44" s="396">
        <f t="shared" si="11"/>
        <v>0</v>
      </c>
      <c r="N44" s="396"/>
      <c r="O44" s="396"/>
      <c r="P44" s="396"/>
      <c r="Q44" s="396"/>
      <c r="S44" s="135">
        <f t="shared" si="12"/>
        <v>0</v>
      </c>
    </row>
    <row r="45" spans="2:19" ht="13">
      <c r="B45" s="393"/>
      <c r="C45" s="394" t="s">
        <v>1521</v>
      </c>
      <c r="D45" s="395"/>
      <c r="E45" s="396">
        <f>会社TB!F80+会社TB!F68+会社TB!F69</f>
        <v>1086319000</v>
      </c>
      <c r="F45" s="396"/>
      <c r="G45" s="396">
        <f>SUM(E45:F45)</f>
        <v>1086319000</v>
      </c>
      <c r="H45" s="396"/>
      <c r="I45" s="396">
        <f>SUM(G45:H45)</f>
        <v>1086319000</v>
      </c>
      <c r="J45" s="665">
        <f>負債!G42</f>
        <v>0</v>
      </c>
      <c r="K45" s="396">
        <f>SUM(I45:J45)</f>
        <v>1086319000</v>
      </c>
      <c r="L45" s="396">
        <f>負債!H42</f>
        <v>0</v>
      </c>
      <c r="M45" s="396">
        <f>SUM(K45:L45)</f>
        <v>1086319000</v>
      </c>
      <c r="N45" s="396">
        <f>負債!K42</f>
        <v>0</v>
      </c>
      <c r="O45" s="396">
        <f>負債!L42</f>
        <v>0</v>
      </c>
      <c r="P45" s="396">
        <f>負債!M42</f>
        <v>0</v>
      </c>
      <c r="Q45" s="396">
        <f>負債!N42</f>
        <v>0</v>
      </c>
      <c r="R45" s="135">
        <f>負債!I42-M45</f>
        <v>-1086319000</v>
      </c>
      <c r="S45" s="135">
        <f t="shared" si="12"/>
        <v>-1086319000</v>
      </c>
    </row>
    <row r="46" spans="2:19" ht="13">
      <c r="B46" s="393"/>
      <c r="C46" s="394" t="s">
        <v>1524</v>
      </c>
      <c r="D46" s="395"/>
      <c r="E46" s="396"/>
      <c r="F46" s="396">
        <f>負債!E47</f>
        <v>0</v>
      </c>
      <c r="G46" s="396">
        <f>SUM(E46:F46)</f>
        <v>0</v>
      </c>
      <c r="H46" s="396"/>
      <c r="I46" s="396">
        <f>SUM(G46:H46)</f>
        <v>0</v>
      </c>
      <c r="J46" s="665"/>
      <c r="K46" s="396">
        <f>SUM(I46:J46)</f>
        <v>0</v>
      </c>
      <c r="L46" s="396"/>
      <c r="M46" s="396">
        <f>SUM(K46:L46)</f>
        <v>0</v>
      </c>
      <c r="N46" s="396">
        <f>負債!K47</f>
        <v>0</v>
      </c>
      <c r="O46" s="396">
        <f>負債!L47</f>
        <v>0</v>
      </c>
      <c r="P46" s="396">
        <f>負債!M47</f>
        <v>0</v>
      </c>
      <c r="Q46" s="396">
        <f>負債!N47</f>
        <v>0</v>
      </c>
      <c r="R46" s="135">
        <f>負債!I47-M46</f>
        <v>0</v>
      </c>
      <c r="S46" s="135">
        <f t="shared" si="12"/>
        <v>0</v>
      </c>
    </row>
    <row r="47" spans="2:19" ht="13">
      <c r="B47" s="393"/>
      <c r="C47" s="394" t="s">
        <v>1522</v>
      </c>
      <c r="D47" s="395"/>
      <c r="E47" s="396"/>
      <c r="F47" s="396">
        <f>負債!E52</f>
        <v>0</v>
      </c>
      <c r="G47" s="396">
        <f>SUM(E47:F47)</f>
        <v>0</v>
      </c>
      <c r="H47" s="396"/>
      <c r="I47" s="396">
        <f>SUM(G47:H47)</f>
        <v>0</v>
      </c>
      <c r="J47" s="665">
        <f>負債!G52</f>
        <v>0</v>
      </c>
      <c r="K47" s="396">
        <f>SUM(I47:J47)</f>
        <v>0</v>
      </c>
      <c r="L47" s="396"/>
      <c r="M47" s="396">
        <f>SUM(K47:L47)</f>
        <v>0</v>
      </c>
      <c r="N47" s="396">
        <f>負債!K52</f>
        <v>0</v>
      </c>
      <c r="O47" s="396">
        <f>負債!L52</f>
        <v>0</v>
      </c>
      <c r="P47" s="396">
        <f>負債!M52</f>
        <v>0</v>
      </c>
      <c r="Q47" s="396">
        <f>負債!N52</f>
        <v>0</v>
      </c>
      <c r="R47" s="135">
        <f>負債!I52-M47</f>
        <v>0</v>
      </c>
      <c r="S47" s="135">
        <f t="shared" si="12"/>
        <v>0</v>
      </c>
    </row>
    <row r="48" spans="2:19" ht="13">
      <c r="B48" s="397"/>
      <c r="C48" s="398" t="s">
        <v>1541</v>
      </c>
      <c r="D48" s="399"/>
      <c r="E48" s="400"/>
      <c r="F48" s="400"/>
      <c r="G48" s="400">
        <f>SUM(E48:F48)</f>
        <v>0</v>
      </c>
      <c r="H48" s="400">
        <f>負債!E57</f>
        <v>0</v>
      </c>
      <c r="I48" s="400">
        <f>SUM(G48:H48)</f>
        <v>0</v>
      </c>
      <c r="J48" s="666">
        <f>負債!G57</f>
        <v>0</v>
      </c>
      <c r="K48" s="400">
        <f>SUM(I48:J48)</f>
        <v>0</v>
      </c>
      <c r="L48" s="400">
        <f>負債!H57</f>
        <v>0</v>
      </c>
      <c r="M48" s="400">
        <f>SUM(K48:L48)</f>
        <v>0</v>
      </c>
      <c r="N48" s="400">
        <f>負債!K57</f>
        <v>0</v>
      </c>
      <c r="O48" s="400">
        <f>負債!L57</f>
        <v>0</v>
      </c>
      <c r="P48" s="400">
        <f>負債!M57</f>
        <v>0</v>
      </c>
      <c r="Q48" s="400">
        <f>負債!N57</f>
        <v>0</v>
      </c>
      <c r="R48" s="135">
        <f>負債!I57-M48</f>
        <v>0</v>
      </c>
    </row>
    <row r="49" spans="2:17" ht="13">
      <c r="B49" s="405" t="s">
        <v>335</v>
      </c>
      <c r="C49" s="384"/>
      <c r="D49" s="384"/>
      <c r="E49" s="403">
        <f>SUM(E38:E48)</f>
        <v>1657864541</v>
      </c>
      <c r="F49" s="403">
        <f t="shared" ref="F49:Q49" si="13">SUM(F38:F48)</f>
        <v>-95730547</v>
      </c>
      <c r="G49" s="403">
        <f t="shared" si="13"/>
        <v>1562133994</v>
      </c>
      <c r="H49" s="403">
        <f t="shared" si="13"/>
        <v>0</v>
      </c>
      <c r="I49" s="403">
        <f t="shared" si="13"/>
        <v>1562133994</v>
      </c>
      <c r="J49" s="403">
        <f t="shared" si="13"/>
        <v>0</v>
      </c>
      <c r="K49" s="403">
        <f t="shared" si="13"/>
        <v>1562133994</v>
      </c>
      <c r="L49" s="403">
        <f t="shared" si="13"/>
        <v>0</v>
      </c>
      <c r="M49" s="403">
        <f t="shared" si="13"/>
        <v>1562133994</v>
      </c>
      <c r="N49" s="403">
        <f t="shared" si="13"/>
        <v>0</v>
      </c>
      <c r="O49" s="403">
        <f t="shared" si="13"/>
        <v>0</v>
      </c>
      <c r="P49" s="403">
        <f t="shared" si="13"/>
        <v>0</v>
      </c>
      <c r="Q49" s="403">
        <f t="shared" si="13"/>
        <v>0</v>
      </c>
    </row>
    <row r="50" spans="2:17" ht="13">
      <c r="B50" s="405" t="s">
        <v>1364</v>
      </c>
      <c r="C50" s="384"/>
      <c r="D50" s="384"/>
      <c r="E50" s="403"/>
      <c r="F50" s="403"/>
      <c r="G50" s="403"/>
      <c r="H50" s="403"/>
      <c r="I50" s="403"/>
      <c r="J50" s="403"/>
      <c r="K50" s="403"/>
      <c r="L50" s="403"/>
      <c r="M50" s="403"/>
      <c r="N50" s="403"/>
      <c r="O50" s="403"/>
      <c r="P50" s="403"/>
      <c r="Q50" s="403"/>
    </row>
    <row r="51" spans="2:17" ht="13">
      <c r="B51" s="386"/>
      <c r="C51" s="404" t="s">
        <v>337</v>
      </c>
      <c r="D51" s="387"/>
      <c r="E51" s="388">
        <f>会社TB!F84</f>
        <v>65000000</v>
      </c>
      <c r="F51" s="388"/>
      <c r="G51" s="388">
        <f>SUM(E51:F51)</f>
        <v>65000000</v>
      </c>
      <c r="H51" s="388"/>
      <c r="I51" s="388">
        <f>SUM(G51:H51)</f>
        <v>65000000</v>
      </c>
      <c r="J51" s="388"/>
      <c r="K51" s="388">
        <f>SUM(I51:J51)</f>
        <v>65000000</v>
      </c>
      <c r="L51" s="388"/>
      <c r="M51" s="388">
        <f>SUM(K51:L51)</f>
        <v>65000000</v>
      </c>
      <c r="N51" s="388"/>
      <c r="O51" s="388"/>
      <c r="P51" s="388"/>
      <c r="Q51" s="388"/>
    </row>
    <row r="52" spans="2:17" ht="13">
      <c r="B52" s="389"/>
      <c r="C52" s="390" t="s">
        <v>342</v>
      </c>
      <c r="D52" s="391"/>
      <c r="E52" s="392">
        <f>会社TB!F89</f>
        <v>45000000</v>
      </c>
      <c r="F52" s="392"/>
      <c r="G52" s="392">
        <f>SUM(E52:F52)</f>
        <v>45000000</v>
      </c>
      <c r="H52" s="392"/>
      <c r="I52" s="392">
        <f>SUM(G52:H52)</f>
        <v>45000000</v>
      </c>
      <c r="J52" s="392"/>
      <c r="K52" s="392">
        <f>SUM(I52:J52)</f>
        <v>45000000</v>
      </c>
      <c r="L52" s="392"/>
      <c r="M52" s="392">
        <f>SUM(K52:L52)</f>
        <v>45000000</v>
      </c>
      <c r="N52" s="392"/>
      <c r="O52" s="392"/>
      <c r="P52" s="392"/>
      <c r="Q52" s="392"/>
    </row>
    <row r="53" spans="2:17" ht="13">
      <c r="B53" s="389"/>
      <c r="C53" s="390" t="s">
        <v>348</v>
      </c>
      <c r="D53" s="391"/>
      <c r="E53" s="392">
        <f>会社TB!F95</f>
        <v>4081947</v>
      </c>
      <c r="F53" s="392"/>
      <c r="G53" s="392">
        <f>SUM(E53:F53)</f>
        <v>4081947</v>
      </c>
      <c r="H53" s="392"/>
      <c r="I53" s="392">
        <f>SUM(G53:H53)</f>
        <v>4081947</v>
      </c>
      <c r="J53" s="392"/>
      <c r="K53" s="392">
        <f>SUM(I53:J53)</f>
        <v>4081947</v>
      </c>
      <c r="L53" s="392"/>
      <c r="M53" s="392">
        <f>SUM(K53:L53)</f>
        <v>4081947</v>
      </c>
      <c r="N53" s="392"/>
      <c r="O53" s="392"/>
      <c r="P53" s="392"/>
      <c r="Q53" s="392"/>
    </row>
    <row r="54" spans="2:17" ht="13">
      <c r="B54" s="389"/>
      <c r="C54" s="390" t="s">
        <v>352</v>
      </c>
      <c r="D54" s="391"/>
      <c r="E54" s="392">
        <f>会社TB!F99</f>
        <v>-990903838</v>
      </c>
      <c r="F54" s="392" t="e">
        <f>-その他流動資産!#REF!</f>
        <v>#REF!</v>
      </c>
      <c r="G54" s="392" t="e">
        <f>SUM(E54:F54)</f>
        <v>#REF!</v>
      </c>
      <c r="H54" s="392">
        <f>H37-H49</f>
        <v>0</v>
      </c>
      <c r="I54" s="392" t="e">
        <f>SUM(G54:H54)</f>
        <v>#REF!</v>
      </c>
      <c r="J54" s="392"/>
      <c r="K54" s="392" t="e">
        <f>SUM(I54:J54)</f>
        <v>#REF!</v>
      </c>
      <c r="L54" s="392">
        <f>L37-L49</f>
        <v>0</v>
      </c>
      <c r="M54" s="392" t="e">
        <f>SUM(K54:L54)</f>
        <v>#REF!</v>
      </c>
      <c r="N54" s="392"/>
      <c r="O54" s="392"/>
      <c r="P54" s="392"/>
      <c r="Q54" s="392"/>
    </row>
    <row r="55" spans="2:17" ht="13">
      <c r="B55" s="397"/>
      <c r="C55" s="399"/>
      <c r="D55" s="406" t="s">
        <v>1365</v>
      </c>
      <c r="E55" s="400">
        <f>SUM(E51:E54)</f>
        <v>-876821891</v>
      </c>
      <c r="F55" s="400" t="e">
        <f t="shared" ref="F55:M55" si="14">SUM(F51:F54)</f>
        <v>#REF!</v>
      </c>
      <c r="G55" s="400" t="e">
        <f t="shared" si="14"/>
        <v>#REF!</v>
      </c>
      <c r="H55" s="400">
        <f t="shared" si="14"/>
        <v>0</v>
      </c>
      <c r="I55" s="400" t="e">
        <f t="shared" si="14"/>
        <v>#REF!</v>
      </c>
      <c r="J55" s="400">
        <f t="shared" si="14"/>
        <v>0</v>
      </c>
      <c r="K55" s="400" t="e">
        <f t="shared" si="14"/>
        <v>#REF!</v>
      </c>
      <c r="L55" s="400">
        <f t="shared" si="14"/>
        <v>0</v>
      </c>
      <c r="M55" s="400" t="e">
        <f t="shared" si="14"/>
        <v>#REF!</v>
      </c>
      <c r="N55" s="400"/>
      <c r="O55" s="400"/>
      <c r="P55" s="400"/>
      <c r="Q55" s="400"/>
    </row>
    <row r="56" spans="2:17" ht="13">
      <c r="B56" s="383"/>
      <c r="C56" s="401" t="s">
        <v>365</v>
      </c>
      <c r="D56" s="384"/>
      <c r="E56" s="403">
        <f>E49+E55</f>
        <v>781042650</v>
      </c>
      <c r="F56" s="403" t="e">
        <f t="shared" ref="F56:M56" si="15">F49+F55</f>
        <v>#REF!</v>
      </c>
      <c r="G56" s="403" t="e">
        <f t="shared" si="15"/>
        <v>#REF!</v>
      </c>
      <c r="H56" s="403">
        <f t="shared" si="15"/>
        <v>0</v>
      </c>
      <c r="I56" s="403" t="e">
        <f t="shared" si="15"/>
        <v>#REF!</v>
      </c>
      <c r="J56" s="403">
        <f t="shared" si="15"/>
        <v>0</v>
      </c>
      <c r="K56" s="403" t="e">
        <f t="shared" si="15"/>
        <v>#REF!</v>
      </c>
      <c r="L56" s="403">
        <f t="shared" si="15"/>
        <v>0</v>
      </c>
      <c r="M56" s="403" t="e">
        <f t="shared" si="15"/>
        <v>#REF!</v>
      </c>
      <c r="N56" s="403"/>
      <c r="O56" s="403"/>
      <c r="P56" s="403"/>
      <c r="Q56" s="403"/>
    </row>
    <row r="58" spans="2:17">
      <c r="E58" s="135">
        <f t="shared" ref="E58:M58" si="16">E37-E56</f>
        <v>0</v>
      </c>
      <c r="F58" s="135" t="e">
        <f t="shared" si="16"/>
        <v>#REF!</v>
      </c>
      <c r="G58" s="135" t="e">
        <f t="shared" si="16"/>
        <v>#REF!</v>
      </c>
      <c r="H58" s="135">
        <f t="shared" si="16"/>
        <v>0</v>
      </c>
      <c r="I58" s="135" t="e">
        <f t="shared" si="16"/>
        <v>#REF!</v>
      </c>
      <c r="J58" s="135">
        <f t="shared" si="16"/>
        <v>0</v>
      </c>
      <c r="K58" s="135" t="e">
        <f t="shared" si="16"/>
        <v>#REF!</v>
      </c>
      <c r="L58" s="135">
        <f t="shared" si="16"/>
        <v>0</v>
      </c>
      <c r="M58" s="135" t="e">
        <f t="shared" si="16"/>
        <v>#REF!</v>
      </c>
    </row>
  </sheetData>
  <phoneticPr fontId="5"/>
  <pageMargins left="0.7" right="0.7" top="0.75" bottom="0.75" header="0.3" footer="0.3"/>
  <pageSetup paperSize="9" scale="55" orientation="landscape"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W112"/>
  <sheetViews>
    <sheetView zoomScaleNormal="100" workbookViewId="0">
      <pane xSplit="2" ySplit="9" topLeftCell="C99" activePane="bottomRight" state="frozen"/>
      <selection activeCell="A2" sqref="A2"/>
      <selection pane="topRight" activeCell="A2" sqref="A2"/>
      <selection pane="bottomLeft" activeCell="A2" sqref="A2"/>
      <selection pane="bottomRight" activeCell="A2" sqref="A2"/>
    </sheetView>
  </sheetViews>
  <sheetFormatPr defaultRowHeight="13" outlineLevelCol="1"/>
  <cols>
    <col min="1" max="1" width="27.1796875" style="173" hidden="1" customWidth="1" outlineLevel="1"/>
    <col min="2" max="2" width="28" style="173" customWidth="1" collapsed="1"/>
    <col min="3" max="3" width="16" style="173" bestFit="1" customWidth="1"/>
    <col min="4" max="5" width="13" style="173" bestFit="1" customWidth="1"/>
    <col min="6" max="6" width="16" style="173" bestFit="1" customWidth="1"/>
    <col min="7" max="7" width="23.81640625" style="173" bestFit="1" customWidth="1"/>
    <col min="8" max="14" width="19" style="173" customWidth="1"/>
    <col min="15" max="15" width="18.81640625" style="173" customWidth="1"/>
    <col min="16" max="31" width="19" style="173" customWidth="1"/>
    <col min="32" max="257" width="9.1796875" style="173"/>
    <col min="258" max="258" width="50.81640625" style="173" bestFit="1" customWidth="1"/>
    <col min="259" max="259" width="14.7265625" style="173" bestFit="1" customWidth="1"/>
    <col min="260" max="262" width="16" style="173" bestFit="1" customWidth="1"/>
    <col min="263" max="263" width="23.81640625" style="173" bestFit="1" customWidth="1"/>
    <col min="264" max="270" width="19" style="173" customWidth="1"/>
    <col min="271" max="271" width="18.81640625" style="173" customWidth="1"/>
    <col min="272" max="287" width="19" style="173" customWidth="1"/>
    <col min="288" max="513" width="9.1796875" style="173"/>
    <col min="514" max="514" width="50.81640625" style="173" bestFit="1" customWidth="1"/>
    <col min="515" max="515" width="14.7265625" style="173" bestFit="1" customWidth="1"/>
    <col min="516" max="518" width="16" style="173" bestFit="1" customWidth="1"/>
    <col min="519" max="519" width="23.81640625" style="173" bestFit="1" customWidth="1"/>
    <col min="520" max="526" width="19" style="173" customWidth="1"/>
    <col min="527" max="527" width="18.81640625" style="173" customWidth="1"/>
    <col min="528" max="543" width="19" style="173" customWidth="1"/>
    <col min="544" max="769" width="9.1796875" style="173"/>
    <col min="770" max="770" width="50.81640625" style="173" bestFit="1" customWidth="1"/>
    <col min="771" max="771" width="14.7265625" style="173" bestFit="1" customWidth="1"/>
    <col min="772" max="774" width="16" style="173" bestFit="1" customWidth="1"/>
    <col min="775" max="775" width="23.81640625" style="173" bestFit="1" customWidth="1"/>
    <col min="776" max="782" width="19" style="173" customWidth="1"/>
    <col min="783" max="783" width="18.81640625" style="173" customWidth="1"/>
    <col min="784" max="799" width="19" style="173" customWidth="1"/>
    <col min="800" max="1025" width="9.1796875" style="173"/>
    <col min="1026" max="1026" width="50.81640625" style="173" bestFit="1" customWidth="1"/>
    <col min="1027" max="1027" width="14.7265625" style="173" bestFit="1" customWidth="1"/>
    <col min="1028" max="1030" width="16" style="173" bestFit="1" customWidth="1"/>
    <col min="1031" max="1031" width="23.81640625" style="173" bestFit="1" customWidth="1"/>
    <col min="1032" max="1038" width="19" style="173" customWidth="1"/>
    <col min="1039" max="1039" width="18.81640625" style="173" customWidth="1"/>
    <col min="1040" max="1055" width="19" style="173" customWidth="1"/>
    <col min="1056" max="1281" width="9.1796875" style="173"/>
    <col min="1282" max="1282" width="50.81640625" style="173" bestFit="1" customWidth="1"/>
    <col min="1283" max="1283" width="14.7265625" style="173" bestFit="1" customWidth="1"/>
    <col min="1284" max="1286" width="16" style="173" bestFit="1" customWidth="1"/>
    <col min="1287" max="1287" width="23.81640625" style="173" bestFit="1" customWidth="1"/>
    <col min="1288" max="1294" width="19" style="173" customWidth="1"/>
    <col min="1295" max="1295" width="18.81640625" style="173" customWidth="1"/>
    <col min="1296" max="1311" width="19" style="173" customWidth="1"/>
    <col min="1312" max="1537" width="9.1796875" style="173"/>
    <col min="1538" max="1538" width="50.81640625" style="173" bestFit="1" customWidth="1"/>
    <col min="1539" max="1539" width="14.7265625" style="173" bestFit="1" customWidth="1"/>
    <col min="1540" max="1542" width="16" style="173" bestFit="1" customWidth="1"/>
    <col min="1543" max="1543" width="23.81640625" style="173" bestFit="1" customWidth="1"/>
    <col min="1544" max="1550" width="19" style="173" customWidth="1"/>
    <col min="1551" max="1551" width="18.81640625" style="173" customWidth="1"/>
    <col min="1552" max="1567" width="19" style="173" customWidth="1"/>
    <col min="1568" max="1793" width="9.1796875" style="173"/>
    <col min="1794" max="1794" width="50.81640625" style="173" bestFit="1" customWidth="1"/>
    <col min="1795" max="1795" width="14.7265625" style="173" bestFit="1" customWidth="1"/>
    <col min="1796" max="1798" width="16" style="173" bestFit="1" customWidth="1"/>
    <col min="1799" max="1799" width="23.81640625" style="173" bestFit="1" customWidth="1"/>
    <col min="1800" max="1806" width="19" style="173" customWidth="1"/>
    <col min="1807" max="1807" width="18.81640625" style="173" customWidth="1"/>
    <col min="1808" max="1823" width="19" style="173" customWidth="1"/>
    <col min="1824" max="2049" width="9.1796875" style="173"/>
    <col min="2050" max="2050" width="50.81640625" style="173" bestFit="1" customWidth="1"/>
    <col min="2051" max="2051" width="14.7265625" style="173" bestFit="1" customWidth="1"/>
    <col min="2052" max="2054" width="16" style="173" bestFit="1" customWidth="1"/>
    <col min="2055" max="2055" width="23.81640625" style="173" bestFit="1" customWidth="1"/>
    <col min="2056" max="2062" width="19" style="173" customWidth="1"/>
    <col min="2063" max="2063" width="18.81640625" style="173" customWidth="1"/>
    <col min="2064" max="2079" width="19" style="173" customWidth="1"/>
    <col min="2080" max="2305" width="9.1796875" style="173"/>
    <col min="2306" max="2306" width="50.81640625" style="173" bestFit="1" customWidth="1"/>
    <col min="2307" max="2307" width="14.7265625" style="173" bestFit="1" customWidth="1"/>
    <col min="2308" max="2310" width="16" style="173" bestFit="1" customWidth="1"/>
    <col min="2311" max="2311" width="23.81640625" style="173" bestFit="1" customWidth="1"/>
    <col min="2312" max="2318" width="19" style="173" customWidth="1"/>
    <col min="2319" max="2319" width="18.81640625" style="173" customWidth="1"/>
    <col min="2320" max="2335" width="19" style="173" customWidth="1"/>
    <col min="2336" max="2561" width="9.1796875" style="173"/>
    <col min="2562" max="2562" width="50.81640625" style="173" bestFit="1" customWidth="1"/>
    <col min="2563" max="2563" width="14.7265625" style="173" bestFit="1" customWidth="1"/>
    <col min="2564" max="2566" width="16" style="173" bestFit="1" customWidth="1"/>
    <col min="2567" max="2567" width="23.81640625" style="173" bestFit="1" customWidth="1"/>
    <col min="2568" max="2574" width="19" style="173" customWidth="1"/>
    <col min="2575" max="2575" width="18.81640625" style="173" customWidth="1"/>
    <col min="2576" max="2591" width="19" style="173" customWidth="1"/>
    <col min="2592" max="2817" width="9.1796875" style="173"/>
    <col min="2818" max="2818" width="50.81640625" style="173" bestFit="1" customWidth="1"/>
    <col min="2819" max="2819" width="14.7265625" style="173" bestFit="1" customWidth="1"/>
    <col min="2820" max="2822" width="16" style="173" bestFit="1" customWidth="1"/>
    <col min="2823" max="2823" width="23.81640625" style="173" bestFit="1" customWidth="1"/>
    <col min="2824" max="2830" width="19" style="173" customWidth="1"/>
    <col min="2831" max="2831" width="18.81640625" style="173" customWidth="1"/>
    <col min="2832" max="2847" width="19" style="173" customWidth="1"/>
    <col min="2848" max="3073" width="9.1796875" style="173"/>
    <col min="3074" max="3074" width="50.81640625" style="173" bestFit="1" customWidth="1"/>
    <col min="3075" max="3075" width="14.7265625" style="173" bestFit="1" customWidth="1"/>
    <col min="3076" max="3078" width="16" style="173" bestFit="1" customWidth="1"/>
    <col min="3079" max="3079" width="23.81640625" style="173" bestFit="1" customWidth="1"/>
    <col min="3080" max="3086" width="19" style="173" customWidth="1"/>
    <col min="3087" max="3087" width="18.81640625" style="173" customWidth="1"/>
    <col min="3088" max="3103" width="19" style="173" customWidth="1"/>
    <col min="3104" max="3329" width="9.1796875" style="173"/>
    <col min="3330" max="3330" width="50.81640625" style="173" bestFit="1" customWidth="1"/>
    <col min="3331" max="3331" width="14.7265625" style="173" bestFit="1" customWidth="1"/>
    <col min="3332" max="3334" width="16" style="173" bestFit="1" customWidth="1"/>
    <col min="3335" max="3335" width="23.81640625" style="173" bestFit="1" customWidth="1"/>
    <col min="3336" max="3342" width="19" style="173" customWidth="1"/>
    <col min="3343" max="3343" width="18.81640625" style="173" customWidth="1"/>
    <col min="3344" max="3359" width="19" style="173" customWidth="1"/>
    <col min="3360" max="3585" width="9.1796875" style="173"/>
    <col min="3586" max="3586" width="50.81640625" style="173" bestFit="1" customWidth="1"/>
    <col min="3587" max="3587" width="14.7265625" style="173" bestFit="1" customWidth="1"/>
    <col min="3588" max="3590" width="16" style="173" bestFit="1" customWidth="1"/>
    <col min="3591" max="3591" width="23.81640625" style="173" bestFit="1" customWidth="1"/>
    <col min="3592" max="3598" width="19" style="173" customWidth="1"/>
    <col min="3599" max="3599" width="18.81640625" style="173" customWidth="1"/>
    <col min="3600" max="3615" width="19" style="173" customWidth="1"/>
    <col min="3616" max="3841" width="9.1796875" style="173"/>
    <col min="3842" max="3842" width="50.81640625" style="173" bestFit="1" customWidth="1"/>
    <col min="3843" max="3843" width="14.7265625" style="173" bestFit="1" customWidth="1"/>
    <col min="3844" max="3846" width="16" style="173" bestFit="1" customWidth="1"/>
    <col min="3847" max="3847" width="23.81640625" style="173" bestFit="1" customWidth="1"/>
    <col min="3848" max="3854" width="19" style="173" customWidth="1"/>
    <col min="3855" max="3855" width="18.81640625" style="173" customWidth="1"/>
    <col min="3856" max="3871" width="19" style="173" customWidth="1"/>
    <col min="3872" max="4097" width="9.1796875" style="173"/>
    <col min="4098" max="4098" width="50.81640625" style="173" bestFit="1" customWidth="1"/>
    <col min="4099" max="4099" width="14.7265625" style="173" bestFit="1" customWidth="1"/>
    <col min="4100" max="4102" width="16" style="173" bestFit="1" customWidth="1"/>
    <col min="4103" max="4103" width="23.81640625" style="173" bestFit="1" customWidth="1"/>
    <col min="4104" max="4110" width="19" style="173" customWidth="1"/>
    <col min="4111" max="4111" width="18.81640625" style="173" customWidth="1"/>
    <col min="4112" max="4127" width="19" style="173" customWidth="1"/>
    <col min="4128" max="4353" width="9.1796875" style="173"/>
    <col min="4354" max="4354" width="50.81640625" style="173" bestFit="1" customWidth="1"/>
    <col min="4355" max="4355" width="14.7265625" style="173" bestFit="1" customWidth="1"/>
    <col min="4356" max="4358" width="16" style="173" bestFit="1" customWidth="1"/>
    <col min="4359" max="4359" width="23.81640625" style="173" bestFit="1" customWidth="1"/>
    <col min="4360" max="4366" width="19" style="173" customWidth="1"/>
    <col min="4367" max="4367" width="18.81640625" style="173" customWidth="1"/>
    <col min="4368" max="4383" width="19" style="173" customWidth="1"/>
    <col min="4384" max="4609" width="9.1796875" style="173"/>
    <col min="4610" max="4610" width="50.81640625" style="173" bestFit="1" customWidth="1"/>
    <col min="4611" max="4611" width="14.7265625" style="173" bestFit="1" customWidth="1"/>
    <col min="4612" max="4614" width="16" style="173" bestFit="1" customWidth="1"/>
    <col min="4615" max="4615" width="23.81640625" style="173" bestFit="1" customWidth="1"/>
    <col min="4616" max="4622" width="19" style="173" customWidth="1"/>
    <col min="4623" max="4623" width="18.81640625" style="173" customWidth="1"/>
    <col min="4624" max="4639" width="19" style="173" customWidth="1"/>
    <col min="4640" max="4865" width="9.1796875" style="173"/>
    <col min="4866" max="4866" width="50.81640625" style="173" bestFit="1" customWidth="1"/>
    <col min="4867" max="4867" width="14.7265625" style="173" bestFit="1" customWidth="1"/>
    <col min="4868" max="4870" width="16" style="173" bestFit="1" customWidth="1"/>
    <col min="4871" max="4871" width="23.81640625" style="173" bestFit="1" customWidth="1"/>
    <col min="4872" max="4878" width="19" style="173" customWidth="1"/>
    <col min="4879" max="4879" width="18.81640625" style="173" customWidth="1"/>
    <col min="4880" max="4895" width="19" style="173" customWidth="1"/>
    <col min="4896" max="5121" width="9.1796875" style="173"/>
    <col min="5122" max="5122" width="50.81640625" style="173" bestFit="1" customWidth="1"/>
    <col min="5123" max="5123" width="14.7265625" style="173" bestFit="1" customWidth="1"/>
    <col min="5124" max="5126" width="16" style="173" bestFit="1" customWidth="1"/>
    <col min="5127" max="5127" width="23.81640625" style="173" bestFit="1" customWidth="1"/>
    <col min="5128" max="5134" width="19" style="173" customWidth="1"/>
    <col min="5135" max="5135" width="18.81640625" style="173" customWidth="1"/>
    <col min="5136" max="5151" width="19" style="173" customWidth="1"/>
    <col min="5152" max="5377" width="9.1796875" style="173"/>
    <col min="5378" max="5378" width="50.81640625" style="173" bestFit="1" customWidth="1"/>
    <col min="5379" max="5379" width="14.7265625" style="173" bestFit="1" customWidth="1"/>
    <col min="5380" max="5382" width="16" style="173" bestFit="1" customWidth="1"/>
    <col min="5383" max="5383" width="23.81640625" style="173" bestFit="1" customWidth="1"/>
    <col min="5384" max="5390" width="19" style="173" customWidth="1"/>
    <col min="5391" max="5391" width="18.81640625" style="173" customWidth="1"/>
    <col min="5392" max="5407" width="19" style="173" customWidth="1"/>
    <col min="5408" max="5633" width="9.1796875" style="173"/>
    <col min="5634" max="5634" width="50.81640625" style="173" bestFit="1" customWidth="1"/>
    <col min="5635" max="5635" width="14.7265625" style="173" bestFit="1" customWidth="1"/>
    <col min="5636" max="5638" width="16" style="173" bestFit="1" customWidth="1"/>
    <col min="5639" max="5639" width="23.81640625" style="173" bestFit="1" customWidth="1"/>
    <col min="5640" max="5646" width="19" style="173" customWidth="1"/>
    <col min="5647" max="5647" width="18.81640625" style="173" customWidth="1"/>
    <col min="5648" max="5663" width="19" style="173" customWidth="1"/>
    <col min="5664" max="5889" width="9.1796875" style="173"/>
    <col min="5890" max="5890" width="50.81640625" style="173" bestFit="1" customWidth="1"/>
    <col min="5891" max="5891" width="14.7265625" style="173" bestFit="1" customWidth="1"/>
    <col min="5892" max="5894" width="16" style="173" bestFit="1" customWidth="1"/>
    <col min="5895" max="5895" width="23.81640625" style="173" bestFit="1" customWidth="1"/>
    <col min="5896" max="5902" width="19" style="173" customWidth="1"/>
    <col min="5903" max="5903" width="18.81640625" style="173" customWidth="1"/>
    <col min="5904" max="5919" width="19" style="173" customWidth="1"/>
    <col min="5920" max="6145" width="9.1796875" style="173"/>
    <col min="6146" max="6146" width="50.81640625" style="173" bestFit="1" customWidth="1"/>
    <col min="6147" max="6147" width="14.7265625" style="173" bestFit="1" customWidth="1"/>
    <col min="6148" max="6150" width="16" style="173" bestFit="1" customWidth="1"/>
    <col min="6151" max="6151" width="23.81640625" style="173" bestFit="1" customWidth="1"/>
    <col min="6152" max="6158" width="19" style="173" customWidth="1"/>
    <col min="6159" max="6159" width="18.81640625" style="173" customWidth="1"/>
    <col min="6160" max="6175" width="19" style="173" customWidth="1"/>
    <col min="6176" max="6401" width="9.1796875" style="173"/>
    <col min="6402" max="6402" width="50.81640625" style="173" bestFit="1" customWidth="1"/>
    <col min="6403" max="6403" width="14.7265625" style="173" bestFit="1" customWidth="1"/>
    <col min="6404" max="6406" width="16" style="173" bestFit="1" customWidth="1"/>
    <col min="6407" max="6407" width="23.81640625" style="173" bestFit="1" customWidth="1"/>
    <col min="6408" max="6414" width="19" style="173" customWidth="1"/>
    <col min="6415" max="6415" width="18.81640625" style="173" customWidth="1"/>
    <col min="6416" max="6431" width="19" style="173" customWidth="1"/>
    <col min="6432" max="6657" width="9.1796875" style="173"/>
    <col min="6658" max="6658" width="50.81640625" style="173" bestFit="1" customWidth="1"/>
    <col min="6659" max="6659" width="14.7265625" style="173" bestFit="1" customWidth="1"/>
    <col min="6660" max="6662" width="16" style="173" bestFit="1" customWidth="1"/>
    <col min="6663" max="6663" width="23.81640625" style="173" bestFit="1" customWidth="1"/>
    <col min="6664" max="6670" width="19" style="173" customWidth="1"/>
    <col min="6671" max="6671" width="18.81640625" style="173" customWidth="1"/>
    <col min="6672" max="6687" width="19" style="173" customWidth="1"/>
    <col min="6688" max="6913" width="9.1796875" style="173"/>
    <col min="6914" max="6914" width="50.81640625" style="173" bestFit="1" customWidth="1"/>
    <col min="6915" max="6915" width="14.7265625" style="173" bestFit="1" customWidth="1"/>
    <col min="6916" max="6918" width="16" style="173" bestFit="1" customWidth="1"/>
    <col min="6919" max="6919" width="23.81640625" style="173" bestFit="1" customWidth="1"/>
    <col min="6920" max="6926" width="19" style="173" customWidth="1"/>
    <col min="6927" max="6927" width="18.81640625" style="173" customWidth="1"/>
    <col min="6928" max="6943" width="19" style="173" customWidth="1"/>
    <col min="6944" max="7169" width="9.1796875" style="173"/>
    <col min="7170" max="7170" width="50.81640625" style="173" bestFit="1" customWidth="1"/>
    <col min="7171" max="7171" width="14.7265625" style="173" bestFit="1" customWidth="1"/>
    <col min="7172" max="7174" width="16" style="173" bestFit="1" customWidth="1"/>
    <col min="7175" max="7175" width="23.81640625" style="173" bestFit="1" customWidth="1"/>
    <col min="7176" max="7182" width="19" style="173" customWidth="1"/>
    <col min="7183" max="7183" width="18.81640625" style="173" customWidth="1"/>
    <col min="7184" max="7199" width="19" style="173" customWidth="1"/>
    <col min="7200" max="7425" width="9.1796875" style="173"/>
    <col min="7426" max="7426" width="50.81640625" style="173" bestFit="1" customWidth="1"/>
    <col min="7427" max="7427" width="14.7265625" style="173" bestFit="1" customWidth="1"/>
    <col min="7428" max="7430" width="16" style="173" bestFit="1" customWidth="1"/>
    <col min="7431" max="7431" width="23.81640625" style="173" bestFit="1" customWidth="1"/>
    <col min="7432" max="7438" width="19" style="173" customWidth="1"/>
    <col min="7439" max="7439" width="18.81640625" style="173" customWidth="1"/>
    <col min="7440" max="7455" width="19" style="173" customWidth="1"/>
    <col min="7456" max="7681" width="9.1796875" style="173"/>
    <col min="7682" max="7682" width="50.81640625" style="173" bestFit="1" customWidth="1"/>
    <col min="7683" max="7683" width="14.7265625" style="173" bestFit="1" customWidth="1"/>
    <col min="7684" max="7686" width="16" style="173" bestFit="1" customWidth="1"/>
    <col min="7687" max="7687" width="23.81640625" style="173" bestFit="1" customWidth="1"/>
    <col min="7688" max="7694" width="19" style="173" customWidth="1"/>
    <col min="7695" max="7695" width="18.81640625" style="173" customWidth="1"/>
    <col min="7696" max="7711" width="19" style="173" customWidth="1"/>
    <col min="7712" max="7937" width="9.1796875" style="173"/>
    <col min="7938" max="7938" width="50.81640625" style="173" bestFit="1" customWidth="1"/>
    <col min="7939" max="7939" width="14.7265625" style="173" bestFit="1" customWidth="1"/>
    <col min="7940" max="7942" width="16" style="173" bestFit="1" customWidth="1"/>
    <col min="7943" max="7943" width="23.81640625" style="173" bestFit="1" customWidth="1"/>
    <col min="7944" max="7950" width="19" style="173" customWidth="1"/>
    <col min="7951" max="7951" width="18.81640625" style="173" customWidth="1"/>
    <col min="7952" max="7967" width="19" style="173" customWidth="1"/>
    <col min="7968" max="8193" width="9.1796875" style="173"/>
    <col min="8194" max="8194" width="50.81640625" style="173" bestFit="1" customWidth="1"/>
    <col min="8195" max="8195" width="14.7265625" style="173" bestFit="1" customWidth="1"/>
    <col min="8196" max="8198" width="16" style="173" bestFit="1" customWidth="1"/>
    <col min="8199" max="8199" width="23.81640625" style="173" bestFit="1" customWidth="1"/>
    <col min="8200" max="8206" width="19" style="173" customWidth="1"/>
    <col min="8207" max="8207" width="18.81640625" style="173" customWidth="1"/>
    <col min="8208" max="8223" width="19" style="173" customWidth="1"/>
    <col min="8224" max="8449" width="9.1796875" style="173"/>
    <col min="8450" max="8450" width="50.81640625" style="173" bestFit="1" customWidth="1"/>
    <col min="8451" max="8451" width="14.7265625" style="173" bestFit="1" customWidth="1"/>
    <col min="8452" max="8454" width="16" style="173" bestFit="1" customWidth="1"/>
    <col min="8455" max="8455" width="23.81640625" style="173" bestFit="1" customWidth="1"/>
    <col min="8456" max="8462" width="19" style="173" customWidth="1"/>
    <col min="8463" max="8463" width="18.81640625" style="173" customWidth="1"/>
    <col min="8464" max="8479" width="19" style="173" customWidth="1"/>
    <col min="8480" max="8705" width="9.1796875" style="173"/>
    <col min="8706" max="8706" width="50.81640625" style="173" bestFit="1" customWidth="1"/>
    <col min="8707" max="8707" width="14.7265625" style="173" bestFit="1" customWidth="1"/>
    <col min="8708" max="8710" width="16" style="173" bestFit="1" customWidth="1"/>
    <col min="8711" max="8711" width="23.81640625" style="173" bestFit="1" customWidth="1"/>
    <col min="8712" max="8718" width="19" style="173" customWidth="1"/>
    <col min="8719" max="8719" width="18.81640625" style="173" customWidth="1"/>
    <col min="8720" max="8735" width="19" style="173" customWidth="1"/>
    <col min="8736" max="8961" width="9.1796875" style="173"/>
    <col min="8962" max="8962" width="50.81640625" style="173" bestFit="1" customWidth="1"/>
    <col min="8963" max="8963" width="14.7265625" style="173" bestFit="1" customWidth="1"/>
    <col min="8964" max="8966" width="16" style="173" bestFit="1" customWidth="1"/>
    <col min="8967" max="8967" width="23.81640625" style="173" bestFit="1" customWidth="1"/>
    <col min="8968" max="8974" width="19" style="173" customWidth="1"/>
    <col min="8975" max="8975" width="18.81640625" style="173" customWidth="1"/>
    <col min="8976" max="8991" width="19" style="173" customWidth="1"/>
    <col min="8992" max="9217" width="9.1796875" style="173"/>
    <col min="9218" max="9218" width="50.81640625" style="173" bestFit="1" customWidth="1"/>
    <col min="9219" max="9219" width="14.7265625" style="173" bestFit="1" customWidth="1"/>
    <col min="9220" max="9222" width="16" style="173" bestFit="1" customWidth="1"/>
    <col min="9223" max="9223" width="23.81640625" style="173" bestFit="1" customWidth="1"/>
    <col min="9224" max="9230" width="19" style="173" customWidth="1"/>
    <col min="9231" max="9231" width="18.81640625" style="173" customWidth="1"/>
    <col min="9232" max="9247" width="19" style="173" customWidth="1"/>
    <col min="9248" max="9473" width="9.1796875" style="173"/>
    <col min="9474" max="9474" width="50.81640625" style="173" bestFit="1" customWidth="1"/>
    <col min="9475" max="9475" width="14.7265625" style="173" bestFit="1" customWidth="1"/>
    <col min="9476" max="9478" width="16" style="173" bestFit="1" customWidth="1"/>
    <col min="9479" max="9479" width="23.81640625" style="173" bestFit="1" customWidth="1"/>
    <col min="9480" max="9486" width="19" style="173" customWidth="1"/>
    <col min="9487" max="9487" width="18.81640625" style="173" customWidth="1"/>
    <col min="9488" max="9503" width="19" style="173" customWidth="1"/>
    <col min="9504" max="9729" width="9.1796875" style="173"/>
    <col min="9730" max="9730" width="50.81640625" style="173" bestFit="1" customWidth="1"/>
    <col min="9731" max="9731" width="14.7265625" style="173" bestFit="1" customWidth="1"/>
    <col min="9732" max="9734" width="16" style="173" bestFit="1" customWidth="1"/>
    <col min="9735" max="9735" width="23.81640625" style="173" bestFit="1" customWidth="1"/>
    <col min="9736" max="9742" width="19" style="173" customWidth="1"/>
    <col min="9743" max="9743" width="18.81640625" style="173" customWidth="1"/>
    <col min="9744" max="9759" width="19" style="173" customWidth="1"/>
    <col min="9760" max="9985" width="9.1796875" style="173"/>
    <col min="9986" max="9986" width="50.81640625" style="173" bestFit="1" customWidth="1"/>
    <col min="9987" max="9987" width="14.7265625" style="173" bestFit="1" customWidth="1"/>
    <col min="9988" max="9990" width="16" style="173" bestFit="1" customWidth="1"/>
    <col min="9991" max="9991" width="23.81640625" style="173" bestFit="1" customWidth="1"/>
    <col min="9992" max="9998" width="19" style="173" customWidth="1"/>
    <col min="9999" max="9999" width="18.81640625" style="173" customWidth="1"/>
    <col min="10000" max="10015" width="19" style="173" customWidth="1"/>
    <col min="10016" max="10241" width="9.1796875" style="173"/>
    <col min="10242" max="10242" width="50.81640625" style="173" bestFit="1" customWidth="1"/>
    <col min="10243" max="10243" width="14.7265625" style="173" bestFit="1" customWidth="1"/>
    <col min="10244" max="10246" width="16" style="173" bestFit="1" customWidth="1"/>
    <col min="10247" max="10247" width="23.81640625" style="173" bestFit="1" customWidth="1"/>
    <col min="10248" max="10254" width="19" style="173" customWidth="1"/>
    <col min="10255" max="10255" width="18.81640625" style="173" customWidth="1"/>
    <col min="10256" max="10271" width="19" style="173" customWidth="1"/>
    <col min="10272" max="10497" width="9.1796875" style="173"/>
    <col min="10498" max="10498" width="50.81640625" style="173" bestFit="1" customWidth="1"/>
    <col min="10499" max="10499" width="14.7265625" style="173" bestFit="1" customWidth="1"/>
    <col min="10500" max="10502" width="16" style="173" bestFit="1" customWidth="1"/>
    <col min="10503" max="10503" width="23.81640625" style="173" bestFit="1" customWidth="1"/>
    <col min="10504" max="10510" width="19" style="173" customWidth="1"/>
    <col min="10511" max="10511" width="18.81640625" style="173" customWidth="1"/>
    <col min="10512" max="10527" width="19" style="173" customWidth="1"/>
    <col min="10528" max="10753" width="9.1796875" style="173"/>
    <col min="10754" max="10754" width="50.81640625" style="173" bestFit="1" customWidth="1"/>
    <col min="10755" max="10755" width="14.7265625" style="173" bestFit="1" customWidth="1"/>
    <col min="10756" max="10758" width="16" style="173" bestFit="1" customWidth="1"/>
    <col min="10759" max="10759" width="23.81640625" style="173" bestFit="1" customWidth="1"/>
    <col min="10760" max="10766" width="19" style="173" customWidth="1"/>
    <col min="10767" max="10767" width="18.81640625" style="173" customWidth="1"/>
    <col min="10768" max="10783" width="19" style="173" customWidth="1"/>
    <col min="10784" max="11009" width="9.1796875" style="173"/>
    <col min="11010" max="11010" width="50.81640625" style="173" bestFit="1" customWidth="1"/>
    <col min="11011" max="11011" width="14.7265625" style="173" bestFit="1" customWidth="1"/>
    <col min="11012" max="11014" width="16" style="173" bestFit="1" customWidth="1"/>
    <col min="11015" max="11015" width="23.81640625" style="173" bestFit="1" customWidth="1"/>
    <col min="11016" max="11022" width="19" style="173" customWidth="1"/>
    <col min="11023" max="11023" width="18.81640625" style="173" customWidth="1"/>
    <col min="11024" max="11039" width="19" style="173" customWidth="1"/>
    <col min="11040" max="11265" width="9.1796875" style="173"/>
    <col min="11266" max="11266" width="50.81640625" style="173" bestFit="1" customWidth="1"/>
    <col min="11267" max="11267" width="14.7265625" style="173" bestFit="1" customWidth="1"/>
    <col min="11268" max="11270" width="16" style="173" bestFit="1" customWidth="1"/>
    <col min="11271" max="11271" width="23.81640625" style="173" bestFit="1" customWidth="1"/>
    <col min="11272" max="11278" width="19" style="173" customWidth="1"/>
    <col min="11279" max="11279" width="18.81640625" style="173" customWidth="1"/>
    <col min="11280" max="11295" width="19" style="173" customWidth="1"/>
    <col min="11296" max="11521" width="9.1796875" style="173"/>
    <col min="11522" max="11522" width="50.81640625" style="173" bestFit="1" customWidth="1"/>
    <col min="11523" max="11523" width="14.7265625" style="173" bestFit="1" customWidth="1"/>
    <col min="11524" max="11526" width="16" style="173" bestFit="1" customWidth="1"/>
    <col min="11527" max="11527" width="23.81640625" style="173" bestFit="1" customWidth="1"/>
    <col min="11528" max="11534" width="19" style="173" customWidth="1"/>
    <col min="11535" max="11535" width="18.81640625" style="173" customWidth="1"/>
    <col min="11536" max="11551" width="19" style="173" customWidth="1"/>
    <col min="11552" max="11777" width="9.1796875" style="173"/>
    <col min="11778" max="11778" width="50.81640625" style="173" bestFit="1" customWidth="1"/>
    <col min="11779" max="11779" width="14.7265625" style="173" bestFit="1" customWidth="1"/>
    <col min="11780" max="11782" width="16" style="173" bestFit="1" customWidth="1"/>
    <col min="11783" max="11783" width="23.81640625" style="173" bestFit="1" customWidth="1"/>
    <col min="11784" max="11790" width="19" style="173" customWidth="1"/>
    <col min="11791" max="11791" width="18.81640625" style="173" customWidth="1"/>
    <col min="11792" max="11807" width="19" style="173" customWidth="1"/>
    <col min="11808" max="12033" width="9.1796875" style="173"/>
    <col min="12034" max="12034" width="50.81640625" style="173" bestFit="1" customWidth="1"/>
    <col min="12035" max="12035" width="14.7265625" style="173" bestFit="1" customWidth="1"/>
    <col min="12036" max="12038" width="16" style="173" bestFit="1" customWidth="1"/>
    <col min="12039" max="12039" width="23.81640625" style="173" bestFit="1" customWidth="1"/>
    <col min="12040" max="12046" width="19" style="173" customWidth="1"/>
    <col min="12047" max="12047" width="18.81640625" style="173" customWidth="1"/>
    <col min="12048" max="12063" width="19" style="173" customWidth="1"/>
    <col min="12064" max="12289" width="9.1796875" style="173"/>
    <col min="12290" max="12290" width="50.81640625" style="173" bestFit="1" customWidth="1"/>
    <col min="12291" max="12291" width="14.7265625" style="173" bestFit="1" customWidth="1"/>
    <col min="12292" max="12294" width="16" style="173" bestFit="1" customWidth="1"/>
    <col min="12295" max="12295" width="23.81640625" style="173" bestFit="1" customWidth="1"/>
    <col min="12296" max="12302" width="19" style="173" customWidth="1"/>
    <col min="12303" max="12303" width="18.81640625" style="173" customWidth="1"/>
    <col min="12304" max="12319" width="19" style="173" customWidth="1"/>
    <col min="12320" max="12545" width="9.1796875" style="173"/>
    <col min="12546" max="12546" width="50.81640625" style="173" bestFit="1" customWidth="1"/>
    <col min="12547" max="12547" width="14.7265625" style="173" bestFit="1" customWidth="1"/>
    <col min="12548" max="12550" width="16" style="173" bestFit="1" customWidth="1"/>
    <col min="12551" max="12551" width="23.81640625" style="173" bestFit="1" customWidth="1"/>
    <col min="12552" max="12558" width="19" style="173" customWidth="1"/>
    <col min="12559" max="12559" width="18.81640625" style="173" customWidth="1"/>
    <col min="12560" max="12575" width="19" style="173" customWidth="1"/>
    <col min="12576" max="12801" width="9.1796875" style="173"/>
    <col min="12802" max="12802" width="50.81640625" style="173" bestFit="1" customWidth="1"/>
    <col min="12803" max="12803" width="14.7265625" style="173" bestFit="1" customWidth="1"/>
    <col min="12804" max="12806" width="16" style="173" bestFit="1" customWidth="1"/>
    <col min="12807" max="12807" width="23.81640625" style="173" bestFit="1" customWidth="1"/>
    <col min="12808" max="12814" width="19" style="173" customWidth="1"/>
    <col min="12815" max="12815" width="18.81640625" style="173" customWidth="1"/>
    <col min="12816" max="12831" width="19" style="173" customWidth="1"/>
    <col min="12832" max="13057" width="9.1796875" style="173"/>
    <col min="13058" max="13058" width="50.81640625" style="173" bestFit="1" customWidth="1"/>
    <col min="13059" max="13059" width="14.7265625" style="173" bestFit="1" customWidth="1"/>
    <col min="13060" max="13062" width="16" style="173" bestFit="1" customWidth="1"/>
    <col min="13063" max="13063" width="23.81640625" style="173" bestFit="1" customWidth="1"/>
    <col min="13064" max="13070" width="19" style="173" customWidth="1"/>
    <col min="13071" max="13071" width="18.81640625" style="173" customWidth="1"/>
    <col min="13072" max="13087" width="19" style="173" customWidth="1"/>
    <col min="13088" max="13313" width="9.1796875" style="173"/>
    <col min="13314" max="13314" width="50.81640625" style="173" bestFit="1" customWidth="1"/>
    <col min="13315" max="13315" width="14.7265625" style="173" bestFit="1" customWidth="1"/>
    <col min="13316" max="13318" width="16" style="173" bestFit="1" customWidth="1"/>
    <col min="13319" max="13319" width="23.81640625" style="173" bestFit="1" customWidth="1"/>
    <col min="13320" max="13326" width="19" style="173" customWidth="1"/>
    <col min="13327" max="13327" width="18.81640625" style="173" customWidth="1"/>
    <col min="13328" max="13343" width="19" style="173" customWidth="1"/>
    <col min="13344" max="13569" width="9.1796875" style="173"/>
    <col min="13570" max="13570" width="50.81640625" style="173" bestFit="1" customWidth="1"/>
    <col min="13571" max="13571" width="14.7265625" style="173" bestFit="1" customWidth="1"/>
    <col min="13572" max="13574" width="16" style="173" bestFit="1" customWidth="1"/>
    <col min="13575" max="13575" width="23.81640625" style="173" bestFit="1" customWidth="1"/>
    <col min="13576" max="13582" width="19" style="173" customWidth="1"/>
    <col min="13583" max="13583" width="18.81640625" style="173" customWidth="1"/>
    <col min="13584" max="13599" width="19" style="173" customWidth="1"/>
    <col min="13600" max="13825" width="9.1796875" style="173"/>
    <col min="13826" max="13826" width="50.81640625" style="173" bestFit="1" customWidth="1"/>
    <col min="13827" max="13827" width="14.7265625" style="173" bestFit="1" customWidth="1"/>
    <col min="13828" max="13830" width="16" style="173" bestFit="1" customWidth="1"/>
    <col min="13831" max="13831" width="23.81640625" style="173" bestFit="1" customWidth="1"/>
    <col min="13832" max="13838" width="19" style="173" customWidth="1"/>
    <col min="13839" max="13839" width="18.81640625" style="173" customWidth="1"/>
    <col min="13840" max="13855" width="19" style="173" customWidth="1"/>
    <col min="13856" max="14081" width="9.1796875" style="173"/>
    <col min="14082" max="14082" width="50.81640625" style="173" bestFit="1" customWidth="1"/>
    <col min="14083" max="14083" width="14.7265625" style="173" bestFit="1" customWidth="1"/>
    <col min="14084" max="14086" width="16" style="173" bestFit="1" customWidth="1"/>
    <col min="14087" max="14087" width="23.81640625" style="173" bestFit="1" customWidth="1"/>
    <col min="14088" max="14094" width="19" style="173" customWidth="1"/>
    <col min="14095" max="14095" width="18.81640625" style="173" customWidth="1"/>
    <col min="14096" max="14111" width="19" style="173" customWidth="1"/>
    <col min="14112" max="14337" width="9.1796875" style="173"/>
    <col min="14338" max="14338" width="50.81640625" style="173" bestFit="1" customWidth="1"/>
    <col min="14339" max="14339" width="14.7265625" style="173" bestFit="1" customWidth="1"/>
    <col min="14340" max="14342" width="16" style="173" bestFit="1" customWidth="1"/>
    <col min="14343" max="14343" width="23.81640625" style="173" bestFit="1" customWidth="1"/>
    <col min="14344" max="14350" width="19" style="173" customWidth="1"/>
    <col min="14351" max="14351" width="18.81640625" style="173" customWidth="1"/>
    <col min="14352" max="14367" width="19" style="173" customWidth="1"/>
    <col min="14368" max="14593" width="9.1796875" style="173"/>
    <col min="14594" max="14594" width="50.81640625" style="173" bestFit="1" customWidth="1"/>
    <col min="14595" max="14595" width="14.7265625" style="173" bestFit="1" customWidth="1"/>
    <col min="14596" max="14598" width="16" style="173" bestFit="1" customWidth="1"/>
    <col min="14599" max="14599" width="23.81640625" style="173" bestFit="1" customWidth="1"/>
    <col min="14600" max="14606" width="19" style="173" customWidth="1"/>
    <col min="14607" max="14607" width="18.81640625" style="173" customWidth="1"/>
    <col min="14608" max="14623" width="19" style="173" customWidth="1"/>
    <col min="14624" max="14849" width="9.1796875" style="173"/>
    <col min="14850" max="14850" width="50.81640625" style="173" bestFit="1" customWidth="1"/>
    <col min="14851" max="14851" width="14.7265625" style="173" bestFit="1" customWidth="1"/>
    <col min="14852" max="14854" width="16" style="173" bestFit="1" customWidth="1"/>
    <col min="14855" max="14855" width="23.81640625" style="173" bestFit="1" customWidth="1"/>
    <col min="14856" max="14862" width="19" style="173" customWidth="1"/>
    <col min="14863" max="14863" width="18.81640625" style="173" customWidth="1"/>
    <col min="14864" max="14879" width="19" style="173" customWidth="1"/>
    <col min="14880" max="15105" width="9.1796875" style="173"/>
    <col min="15106" max="15106" width="50.81640625" style="173" bestFit="1" customWidth="1"/>
    <col min="15107" max="15107" width="14.7265625" style="173" bestFit="1" customWidth="1"/>
    <col min="15108" max="15110" width="16" style="173" bestFit="1" customWidth="1"/>
    <col min="15111" max="15111" width="23.81640625" style="173" bestFit="1" customWidth="1"/>
    <col min="15112" max="15118" width="19" style="173" customWidth="1"/>
    <col min="15119" max="15119" width="18.81640625" style="173" customWidth="1"/>
    <col min="15120" max="15135" width="19" style="173" customWidth="1"/>
    <col min="15136" max="15361" width="9.1796875" style="173"/>
    <col min="15362" max="15362" width="50.81640625" style="173" bestFit="1" customWidth="1"/>
    <col min="15363" max="15363" width="14.7265625" style="173" bestFit="1" customWidth="1"/>
    <col min="15364" max="15366" width="16" style="173" bestFit="1" customWidth="1"/>
    <col min="15367" max="15367" width="23.81640625" style="173" bestFit="1" customWidth="1"/>
    <col min="15368" max="15374" width="19" style="173" customWidth="1"/>
    <col min="15375" max="15375" width="18.81640625" style="173" customWidth="1"/>
    <col min="15376" max="15391" width="19" style="173" customWidth="1"/>
    <col min="15392" max="15617" width="9.1796875" style="173"/>
    <col min="15618" max="15618" width="50.81640625" style="173" bestFit="1" customWidth="1"/>
    <col min="15619" max="15619" width="14.7265625" style="173" bestFit="1" customWidth="1"/>
    <col min="15620" max="15622" width="16" style="173" bestFit="1" customWidth="1"/>
    <col min="15623" max="15623" width="23.81640625" style="173" bestFit="1" customWidth="1"/>
    <col min="15624" max="15630" width="19" style="173" customWidth="1"/>
    <col min="15631" max="15631" width="18.81640625" style="173" customWidth="1"/>
    <col min="15632" max="15647" width="19" style="173" customWidth="1"/>
    <col min="15648" max="15873" width="9.1796875" style="173"/>
    <col min="15874" max="15874" width="50.81640625" style="173" bestFit="1" customWidth="1"/>
    <col min="15875" max="15875" width="14.7265625" style="173" bestFit="1" customWidth="1"/>
    <col min="15876" max="15878" width="16" style="173" bestFit="1" customWidth="1"/>
    <col min="15879" max="15879" width="23.81640625" style="173" bestFit="1" customWidth="1"/>
    <col min="15880" max="15886" width="19" style="173" customWidth="1"/>
    <col min="15887" max="15887" width="18.81640625" style="173" customWidth="1"/>
    <col min="15888" max="15903" width="19" style="173" customWidth="1"/>
    <col min="15904" max="16129" width="9.1796875" style="173"/>
    <col min="16130" max="16130" width="50.81640625" style="173" bestFit="1" customWidth="1"/>
    <col min="16131" max="16131" width="14.7265625" style="173" bestFit="1" customWidth="1"/>
    <col min="16132" max="16134" width="16" style="173" bestFit="1" customWidth="1"/>
    <col min="16135" max="16135" width="23.81640625" style="173" bestFit="1" customWidth="1"/>
    <col min="16136" max="16142" width="19" style="173" customWidth="1"/>
    <col min="16143" max="16143" width="18.81640625" style="173" customWidth="1"/>
    <col min="16144" max="16159" width="19" style="173" customWidth="1"/>
    <col min="16160" max="16384" width="9.1796875" style="173"/>
  </cols>
  <sheetData>
    <row r="1" spans="1:257">
      <c r="B1" s="172" t="s">
        <v>262</v>
      </c>
    </row>
    <row r="2" spans="1:257">
      <c r="B2" s="172"/>
    </row>
    <row r="3" spans="1:257">
      <c r="B3" s="172" t="s">
        <v>263</v>
      </c>
    </row>
    <row r="4" spans="1:257">
      <c r="B4" s="172" t="s">
        <v>1810</v>
      </c>
    </row>
    <row r="5" spans="1:257">
      <c r="B5" s="172" t="s">
        <v>1811</v>
      </c>
    </row>
    <row r="6" spans="1:257">
      <c r="B6" s="172" t="s">
        <v>1812</v>
      </c>
    </row>
    <row r="7" spans="1:257">
      <c r="B7" s="172" t="s">
        <v>264</v>
      </c>
    </row>
    <row r="8" spans="1:257">
      <c r="B8" s="172"/>
    </row>
    <row r="9" spans="1:257">
      <c r="B9" s="174" t="s">
        <v>265</v>
      </c>
      <c r="C9" s="174" t="s">
        <v>1746</v>
      </c>
      <c r="D9" s="174" t="s">
        <v>1747</v>
      </c>
      <c r="E9" s="174" t="s">
        <v>1748</v>
      </c>
      <c r="F9" s="174" t="s">
        <v>1749</v>
      </c>
      <c r="G9" s="174" t="s">
        <v>266</v>
      </c>
      <c r="H9" s="174"/>
      <c r="I9" s="174"/>
      <c r="J9" s="174"/>
      <c r="K9" s="174"/>
      <c r="L9" s="174"/>
      <c r="M9" s="174"/>
      <c r="N9" s="174"/>
      <c r="O9" s="174"/>
      <c r="P9" s="174"/>
      <c r="Q9" s="174"/>
      <c r="R9" s="174"/>
      <c r="S9" s="174"/>
      <c r="T9" s="174"/>
      <c r="U9" s="174"/>
      <c r="V9" s="174"/>
      <c r="W9" s="174"/>
      <c r="X9" s="174"/>
      <c r="Y9" s="174"/>
      <c r="Z9" s="174"/>
      <c r="AA9" s="174"/>
      <c r="AB9" s="174"/>
      <c r="AC9" s="174"/>
      <c r="AD9" s="174"/>
      <c r="AE9" s="174"/>
      <c r="AF9" s="174"/>
      <c r="AG9" s="174"/>
      <c r="AH9" s="174"/>
      <c r="AI9" s="174"/>
      <c r="AJ9" s="174"/>
      <c r="AK9" s="174"/>
      <c r="AL9" s="174"/>
      <c r="AM9" s="174"/>
      <c r="AN9" s="174"/>
      <c r="AO9" s="174"/>
      <c r="AP9" s="174"/>
      <c r="AQ9" s="174"/>
      <c r="AR9" s="174"/>
      <c r="AS9" s="174"/>
      <c r="AT9" s="174"/>
      <c r="AU9" s="174"/>
      <c r="AV9" s="174"/>
      <c r="AW9" s="174"/>
      <c r="AX9" s="174"/>
      <c r="AY9" s="174"/>
      <c r="AZ9" s="174"/>
      <c r="BA9" s="174"/>
      <c r="BB9" s="174"/>
      <c r="BC9" s="174"/>
      <c r="BD9" s="174"/>
      <c r="BE9" s="174"/>
      <c r="BF9" s="174"/>
      <c r="BG9" s="174"/>
      <c r="BH9" s="174"/>
      <c r="BI9" s="174"/>
      <c r="BJ9" s="174"/>
      <c r="BK9" s="174"/>
      <c r="BL9" s="174"/>
      <c r="BM9" s="174"/>
      <c r="BN9" s="174"/>
      <c r="BO9" s="174"/>
      <c r="BP9" s="174"/>
      <c r="BQ9" s="174"/>
      <c r="BR9" s="174"/>
      <c r="BS9" s="174"/>
      <c r="BT9" s="174"/>
      <c r="BU9" s="174"/>
      <c r="BV9" s="174"/>
      <c r="BW9" s="174"/>
      <c r="BX9" s="174"/>
      <c r="BY9" s="174"/>
      <c r="BZ9" s="174"/>
      <c r="CA9" s="174"/>
      <c r="CB9" s="174"/>
      <c r="CC9" s="174"/>
      <c r="CD9" s="174"/>
      <c r="CE9" s="174"/>
      <c r="CF9" s="174"/>
      <c r="CG9" s="174"/>
      <c r="CH9" s="174"/>
      <c r="CI9" s="174"/>
      <c r="CJ9" s="174"/>
      <c r="CK9" s="174"/>
      <c r="CL9" s="174"/>
      <c r="CM9" s="174"/>
      <c r="CN9" s="174"/>
      <c r="CO9" s="174"/>
      <c r="CP9" s="174"/>
      <c r="CQ9" s="174"/>
      <c r="CR9" s="174"/>
      <c r="CS9" s="174"/>
      <c r="CT9" s="174"/>
      <c r="CU9" s="174"/>
      <c r="CV9" s="174"/>
      <c r="CW9" s="174"/>
      <c r="CX9" s="174"/>
      <c r="CY9" s="174"/>
      <c r="CZ9" s="174"/>
      <c r="DA9" s="174"/>
      <c r="DB9" s="174"/>
      <c r="DC9" s="174"/>
      <c r="DD9" s="174"/>
      <c r="DE9" s="174"/>
      <c r="DF9" s="174"/>
      <c r="DG9" s="174"/>
      <c r="DH9" s="174"/>
      <c r="DI9" s="174"/>
      <c r="DJ9" s="174"/>
      <c r="DK9" s="174"/>
      <c r="DL9" s="174"/>
      <c r="DM9" s="174"/>
      <c r="DN9" s="174"/>
      <c r="DO9" s="174"/>
      <c r="DP9" s="174"/>
      <c r="DQ9" s="174"/>
      <c r="DR9" s="174"/>
      <c r="DS9" s="174"/>
      <c r="DT9" s="174"/>
      <c r="DU9" s="174"/>
      <c r="DV9" s="174"/>
      <c r="DW9" s="174"/>
      <c r="DX9" s="174"/>
      <c r="DY9" s="174"/>
      <c r="DZ9" s="174"/>
      <c r="EA9" s="174"/>
      <c r="EB9" s="174"/>
      <c r="EC9" s="174"/>
      <c r="ED9" s="174"/>
      <c r="EE9" s="174"/>
      <c r="EF9" s="174"/>
      <c r="EG9" s="174"/>
      <c r="EH9" s="174"/>
      <c r="EI9" s="174"/>
      <c r="EJ9" s="174"/>
      <c r="EK9" s="174"/>
      <c r="EL9" s="174"/>
      <c r="EM9" s="174"/>
      <c r="EN9" s="174"/>
      <c r="EO9" s="174"/>
      <c r="EP9" s="174"/>
      <c r="EQ9" s="174"/>
      <c r="ER9" s="174"/>
      <c r="ES9" s="174"/>
      <c r="ET9" s="174"/>
      <c r="EU9" s="174"/>
      <c r="EV9" s="174"/>
      <c r="EW9" s="174"/>
      <c r="EX9" s="174"/>
      <c r="EY9" s="174"/>
      <c r="EZ9" s="174"/>
      <c r="FA9" s="174"/>
      <c r="FB9" s="174"/>
      <c r="FC9" s="174"/>
      <c r="FD9" s="174"/>
      <c r="FE9" s="174"/>
      <c r="FF9" s="174"/>
      <c r="FG9" s="174"/>
      <c r="FH9" s="174"/>
      <c r="FI9" s="174"/>
      <c r="FJ9" s="174"/>
      <c r="FK9" s="174"/>
      <c r="FL9" s="174"/>
      <c r="FM9" s="174"/>
      <c r="FN9" s="174"/>
      <c r="FO9" s="174"/>
      <c r="FP9" s="174"/>
      <c r="FQ9" s="174"/>
      <c r="FR9" s="174"/>
      <c r="FS9" s="174"/>
      <c r="FT9" s="174"/>
      <c r="FU9" s="174"/>
      <c r="FV9" s="174"/>
      <c r="FW9" s="174"/>
      <c r="FX9" s="174"/>
      <c r="FY9" s="174"/>
      <c r="FZ9" s="174"/>
      <c r="GA9" s="174"/>
      <c r="GB9" s="174"/>
      <c r="GC9" s="174"/>
      <c r="GD9" s="174"/>
      <c r="GE9" s="174"/>
      <c r="GF9" s="174"/>
      <c r="GG9" s="174"/>
      <c r="GH9" s="174"/>
      <c r="GI9" s="174"/>
      <c r="GJ9" s="174"/>
      <c r="GK9" s="174"/>
      <c r="GL9" s="174"/>
      <c r="GM9" s="174"/>
      <c r="GN9" s="174"/>
      <c r="GO9" s="174"/>
      <c r="GP9" s="174"/>
      <c r="GQ9" s="174"/>
      <c r="GR9" s="174"/>
      <c r="GS9" s="174"/>
      <c r="GT9" s="174"/>
      <c r="GU9" s="174"/>
      <c r="GV9" s="174"/>
      <c r="GW9" s="174"/>
      <c r="GX9" s="174"/>
      <c r="GY9" s="174"/>
      <c r="GZ9" s="174"/>
      <c r="HA9" s="174"/>
      <c r="HB9" s="174"/>
      <c r="HC9" s="174"/>
      <c r="HD9" s="174"/>
      <c r="HE9" s="174"/>
      <c r="HF9" s="174"/>
      <c r="HG9" s="174"/>
      <c r="HH9" s="174"/>
      <c r="HI9" s="174"/>
      <c r="HJ9" s="174"/>
      <c r="HK9" s="174"/>
      <c r="HL9" s="174"/>
      <c r="HM9" s="174"/>
      <c r="HN9" s="174"/>
      <c r="HO9" s="174"/>
      <c r="HP9" s="174"/>
      <c r="HQ9" s="174"/>
      <c r="HR9" s="174"/>
      <c r="HS9" s="174"/>
      <c r="HT9" s="174"/>
      <c r="HU9" s="174"/>
      <c r="HV9" s="174"/>
      <c r="HW9" s="174"/>
      <c r="HX9" s="174"/>
      <c r="HY9" s="174"/>
      <c r="HZ9" s="174"/>
      <c r="IA9" s="174"/>
      <c r="IB9" s="174"/>
      <c r="IC9" s="174"/>
      <c r="ID9" s="174"/>
      <c r="IE9" s="174"/>
      <c r="IF9" s="174"/>
      <c r="IG9" s="174"/>
      <c r="IH9" s="174"/>
      <c r="II9" s="174"/>
      <c r="IJ9" s="174"/>
      <c r="IK9" s="174"/>
      <c r="IL9" s="174"/>
      <c r="IM9" s="174"/>
      <c r="IN9" s="174"/>
      <c r="IO9" s="174"/>
      <c r="IP9" s="174"/>
      <c r="IQ9" s="174"/>
      <c r="IR9" s="174"/>
      <c r="IS9" s="174"/>
      <c r="IT9" s="174"/>
      <c r="IU9" s="174"/>
      <c r="IV9" s="174"/>
    </row>
    <row r="10" spans="1:257">
      <c r="B10" s="172" t="s">
        <v>267</v>
      </c>
      <c r="C10" s="176"/>
      <c r="D10" s="176"/>
      <c r="E10" s="176"/>
      <c r="F10" s="176"/>
      <c r="G10" s="668"/>
      <c r="H10" s="175"/>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75"/>
      <c r="AI10" s="175"/>
      <c r="AJ10" s="175"/>
      <c r="AK10" s="175"/>
      <c r="AL10" s="175"/>
      <c r="AM10" s="175"/>
      <c r="AN10" s="175"/>
      <c r="AO10" s="175"/>
      <c r="AP10" s="175"/>
      <c r="AQ10" s="175"/>
      <c r="AR10" s="175"/>
      <c r="AS10" s="175"/>
      <c r="AT10" s="175"/>
      <c r="AU10" s="175"/>
      <c r="AV10" s="175"/>
      <c r="AW10" s="175"/>
      <c r="AX10" s="175"/>
      <c r="AY10" s="175"/>
      <c r="AZ10" s="175"/>
      <c r="BA10" s="175"/>
      <c r="BB10" s="175"/>
      <c r="BC10" s="175"/>
      <c r="BD10" s="175"/>
      <c r="BE10" s="175"/>
      <c r="BF10" s="175"/>
      <c r="BG10" s="175"/>
      <c r="BH10" s="175"/>
      <c r="BI10" s="175"/>
      <c r="BJ10" s="175"/>
      <c r="BK10" s="175"/>
      <c r="BL10" s="175"/>
      <c r="BM10" s="175"/>
      <c r="BN10" s="175"/>
      <c r="BO10" s="175"/>
      <c r="BP10" s="175"/>
      <c r="BQ10" s="175"/>
      <c r="BR10" s="175"/>
      <c r="BS10" s="175"/>
      <c r="BT10" s="175"/>
      <c r="BU10" s="175"/>
      <c r="BV10" s="175"/>
      <c r="BW10" s="175"/>
      <c r="BX10" s="175"/>
      <c r="BY10" s="175"/>
      <c r="BZ10" s="175"/>
      <c r="CA10" s="175"/>
      <c r="CB10" s="175"/>
      <c r="CC10" s="175"/>
      <c r="CD10" s="175"/>
      <c r="CE10" s="175"/>
      <c r="CF10" s="175"/>
      <c r="CG10" s="175"/>
      <c r="CH10" s="175"/>
      <c r="CI10" s="175"/>
      <c r="CJ10" s="175"/>
      <c r="CK10" s="175"/>
      <c r="CL10" s="175"/>
      <c r="CM10" s="175"/>
      <c r="CN10" s="175"/>
      <c r="CO10" s="175"/>
      <c r="CP10" s="175"/>
      <c r="CQ10" s="175"/>
      <c r="CR10" s="175"/>
      <c r="CS10" s="175"/>
      <c r="CT10" s="175"/>
      <c r="CU10" s="175"/>
      <c r="CV10" s="175"/>
      <c r="CW10" s="175"/>
      <c r="CX10" s="175"/>
      <c r="CY10" s="175"/>
      <c r="CZ10" s="175"/>
      <c r="DA10" s="175"/>
      <c r="DB10" s="175"/>
      <c r="DC10" s="175"/>
      <c r="DD10" s="175"/>
      <c r="DE10" s="175"/>
      <c r="DF10" s="175"/>
      <c r="DG10" s="175"/>
      <c r="DH10" s="175"/>
      <c r="DI10" s="175"/>
      <c r="DJ10" s="175"/>
      <c r="DK10" s="175"/>
      <c r="DL10" s="175"/>
      <c r="DM10" s="175"/>
      <c r="DN10" s="175"/>
      <c r="DO10" s="175"/>
      <c r="DP10" s="175"/>
      <c r="DQ10" s="175"/>
      <c r="DR10" s="175"/>
      <c r="DS10" s="175"/>
      <c r="DT10" s="175"/>
      <c r="DU10" s="175"/>
      <c r="DV10" s="175"/>
      <c r="DW10" s="175"/>
      <c r="DX10" s="175"/>
      <c r="DY10" s="175"/>
      <c r="DZ10" s="175"/>
      <c r="EA10" s="175"/>
      <c r="EB10" s="175"/>
      <c r="EC10" s="175"/>
      <c r="ED10" s="175"/>
      <c r="EE10" s="175"/>
      <c r="EF10" s="175"/>
      <c r="EG10" s="175"/>
      <c r="EH10" s="175"/>
      <c r="EI10" s="175"/>
      <c r="EJ10" s="175"/>
      <c r="EK10" s="175"/>
      <c r="EL10" s="175"/>
      <c r="EM10" s="175"/>
      <c r="EN10" s="175"/>
      <c r="EO10" s="175"/>
      <c r="EP10" s="175"/>
      <c r="EQ10" s="175"/>
      <c r="ER10" s="175"/>
      <c r="ES10" s="175"/>
      <c r="ET10" s="175"/>
      <c r="EU10" s="175"/>
      <c r="EV10" s="175"/>
      <c r="EW10" s="175"/>
      <c r="EX10" s="175"/>
      <c r="EY10" s="175"/>
      <c r="EZ10" s="175"/>
      <c r="FA10" s="175"/>
      <c r="FB10" s="175"/>
      <c r="FC10" s="175"/>
      <c r="FD10" s="175"/>
      <c r="FE10" s="175"/>
      <c r="FF10" s="175"/>
      <c r="FG10" s="175"/>
      <c r="FH10" s="175"/>
      <c r="FI10" s="175"/>
      <c r="FJ10" s="175"/>
      <c r="FK10" s="175"/>
      <c r="FL10" s="175"/>
      <c r="FM10" s="175"/>
      <c r="FN10" s="175"/>
      <c r="FO10" s="175"/>
      <c r="FP10" s="175"/>
      <c r="FQ10" s="175"/>
      <c r="FR10" s="175"/>
      <c r="FS10" s="175"/>
      <c r="FT10" s="175"/>
      <c r="FU10" s="175"/>
      <c r="FV10" s="175"/>
      <c r="FW10" s="175"/>
      <c r="FX10" s="175"/>
      <c r="FY10" s="175"/>
      <c r="FZ10" s="175"/>
      <c r="GA10" s="175"/>
      <c r="GB10" s="175"/>
      <c r="GC10" s="175"/>
      <c r="GD10" s="175"/>
      <c r="GE10" s="175"/>
      <c r="GF10" s="175"/>
      <c r="GG10" s="175"/>
      <c r="GH10" s="175"/>
      <c r="GI10" s="175"/>
      <c r="GJ10" s="175"/>
      <c r="GK10" s="175"/>
      <c r="GL10" s="175"/>
      <c r="GM10" s="175"/>
      <c r="GN10" s="175"/>
      <c r="GO10" s="175"/>
      <c r="GP10" s="175"/>
      <c r="GQ10" s="175"/>
      <c r="GR10" s="175"/>
      <c r="GS10" s="175"/>
      <c r="GT10" s="175"/>
      <c r="GU10" s="175"/>
      <c r="GV10" s="175"/>
      <c r="GW10" s="175"/>
      <c r="GX10" s="175"/>
      <c r="GY10" s="175"/>
      <c r="GZ10" s="175"/>
      <c r="HA10" s="175"/>
      <c r="HB10" s="175"/>
      <c r="HC10" s="175"/>
      <c r="HD10" s="175"/>
      <c r="HE10" s="175"/>
      <c r="HF10" s="175"/>
      <c r="HG10" s="175"/>
      <c r="HH10" s="175"/>
      <c r="HI10" s="175"/>
      <c r="HJ10" s="175"/>
      <c r="HK10" s="175"/>
      <c r="HL10" s="175"/>
      <c r="HM10" s="175"/>
      <c r="HN10" s="175"/>
      <c r="HO10" s="175"/>
      <c r="HP10" s="175"/>
      <c r="HQ10" s="175"/>
      <c r="HR10" s="175"/>
      <c r="HS10" s="175"/>
      <c r="HT10" s="175"/>
      <c r="HU10" s="175"/>
      <c r="HV10" s="175"/>
      <c r="HW10" s="175"/>
      <c r="HX10" s="175"/>
      <c r="HY10" s="175"/>
      <c r="HZ10" s="175"/>
      <c r="IA10" s="175"/>
      <c r="IB10" s="175"/>
      <c r="IC10" s="175"/>
      <c r="ID10" s="175"/>
      <c r="IE10" s="175"/>
      <c r="IF10" s="175"/>
      <c r="IG10" s="175"/>
      <c r="IH10" s="175"/>
      <c r="II10" s="175"/>
      <c r="IJ10" s="175"/>
      <c r="IK10" s="175"/>
      <c r="IL10" s="175"/>
      <c r="IM10" s="175"/>
      <c r="IN10" s="175"/>
      <c r="IO10" s="175"/>
      <c r="IP10" s="175"/>
      <c r="IQ10" s="175"/>
      <c r="IR10" s="175"/>
      <c r="IS10" s="175"/>
      <c r="IT10" s="175"/>
      <c r="IU10" s="175"/>
      <c r="IV10" s="175"/>
      <c r="IW10" s="175"/>
    </row>
    <row r="11" spans="1:257">
      <c r="A11" s="172" t="s">
        <v>268</v>
      </c>
      <c r="B11" s="172" t="s">
        <v>268</v>
      </c>
      <c r="C11" s="176">
        <v>7049800</v>
      </c>
      <c r="D11" s="176">
        <v>0</v>
      </c>
      <c r="E11" s="176">
        <v>0</v>
      </c>
      <c r="F11" s="176">
        <v>7049800</v>
      </c>
      <c r="G11" s="668">
        <v>0.9</v>
      </c>
      <c r="H11" s="176">
        <f>現金預金!D7-F11</f>
        <v>-7049800</v>
      </c>
    </row>
    <row r="12" spans="1:257">
      <c r="A12" s="172" t="s">
        <v>269</v>
      </c>
      <c r="B12" s="172" t="s">
        <v>269</v>
      </c>
      <c r="C12" s="176">
        <v>438625</v>
      </c>
      <c r="D12" s="176">
        <v>967002</v>
      </c>
      <c r="E12" s="176">
        <v>662739</v>
      </c>
      <c r="F12" s="176">
        <v>742888</v>
      </c>
      <c r="G12" s="668">
        <v>0.1</v>
      </c>
      <c r="H12" s="176">
        <f>現金預金!D8-F12</f>
        <v>-742888</v>
      </c>
    </row>
    <row r="13" spans="1:257">
      <c r="A13" s="172" t="s">
        <v>270</v>
      </c>
      <c r="B13" s="172" t="s">
        <v>270</v>
      </c>
      <c r="C13" s="176">
        <v>9759</v>
      </c>
      <c r="D13" s="176">
        <v>0</v>
      </c>
      <c r="E13" s="176">
        <v>0</v>
      </c>
      <c r="F13" s="176">
        <v>9759</v>
      </c>
      <c r="G13" s="668">
        <v>0</v>
      </c>
      <c r="H13" s="176">
        <f>現金預金!D9-F13</f>
        <v>-9759</v>
      </c>
    </row>
    <row r="14" spans="1:257">
      <c r="A14" s="172" t="s">
        <v>271</v>
      </c>
      <c r="B14" s="172" t="s">
        <v>271</v>
      </c>
      <c r="C14" s="176">
        <v>14989813</v>
      </c>
      <c r="D14" s="176">
        <v>37542478</v>
      </c>
      <c r="E14" s="176">
        <v>30202572</v>
      </c>
      <c r="F14" s="176">
        <v>22329719</v>
      </c>
      <c r="G14" s="668">
        <v>2.86</v>
      </c>
      <c r="H14" s="176">
        <f>SUM(現金預金!D10:D21)-F14</f>
        <v>-22329719</v>
      </c>
    </row>
    <row r="15" spans="1:257">
      <c r="A15" s="172" t="s">
        <v>272</v>
      </c>
      <c r="B15" s="172" t="s">
        <v>272</v>
      </c>
      <c r="C15" s="176">
        <v>0</v>
      </c>
      <c r="D15" s="176">
        <v>0</v>
      </c>
      <c r="E15" s="176">
        <v>0</v>
      </c>
      <c r="F15" s="176">
        <v>0</v>
      </c>
      <c r="G15" s="668">
        <v>0</v>
      </c>
    </row>
    <row r="16" spans="1:257">
      <c r="A16" s="172" t="s">
        <v>273</v>
      </c>
      <c r="B16" s="172" t="s">
        <v>273</v>
      </c>
      <c r="C16" s="176">
        <v>3000000</v>
      </c>
      <c r="D16" s="176">
        <v>0</v>
      </c>
      <c r="E16" s="176">
        <v>0</v>
      </c>
      <c r="F16" s="176">
        <v>3000000</v>
      </c>
      <c r="G16" s="668">
        <v>0.38</v>
      </c>
      <c r="H16" s="176">
        <f>現金預金!D25+現金預金!D26-F16</f>
        <v>-3000000</v>
      </c>
    </row>
    <row r="17" spans="1:9">
      <c r="A17" s="172" t="s">
        <v>274</v>
      </c>
      <c r="B17" s="172" t="s">
        <v>274</v>
      </c>
      <c r="C17" s="176">
        <v>25487997</v>
      </c>
      <c r="D17" s="176">
        <v>38509480</v>
      </c>
      <c r="E17" s="176">
        <v>30865311</v>
      </c>
      <c r="F17" s="176">
        <v>33132166</v>
      </c>
      <c r="G17" s="668">
        <v>4.24</v>
      </c>
    </row>
    <row r="18" spans="1:9">
      <c r="A18" s="172" t="s">
        <v>275</v>
      </c>
      <c r="B18" s="172" t="s">
        <v>275</v>
      </c>
      <c r="C18" s="176"/>
      <c r="D18" s="176"/>
      <c r="E18" s="176"/>
      <c r="F18" s="176"/>
      <c r="G18" s="668"/>
    </row>
    <row r="19" spans="1:9">
      <c r="A19" s="172" t="s">
        <v>276</v>
      </c>
      <c r="B19" s="172" t="s">
        <v>276</v>
      </c>
      <c r="C19" s="669">
        <v>2005523</v>
      </c>
      <c r="D19" s="669">
        <v>0</v>
      </c>
      <c r="E19" s="669">
        <v>1253923</v>
      </c>
      <c r="F19" s="669">
        <v>751600</v>
      </c>
      <c r="G19" s="670">
        <v>0.1</v>
      </c>
      <c r="H19" s="176">
        <f>現金預金!D35-F19</f>
        <v>-751600</v>
      </c>
    </row>
    <row r="20" spans="1:9">
      <c r="A20" s="172" t="s">
        <v>258</v>
      </c>
      <c r="B20" s="172" t="s">
        <v>258</v>
      </c>
      <c r="C20" s="669">
        <v>155530627</v>
      </c>
      <c r="D20" s="669">
        <v>13442440</v>
      </c>
      <c r="E20" s="669">
        <v>36626885</v>
      </c>
      <c r="F20" s="669">
        <v>132346182</v>
      </c>
      <c r="G20" s="670">
        <v>16.940000000000001</v>
      </c>
      <c r="H20" s="176">
        <f>売掛金!D20-F20</f>
        <v>-132346182</v>
      </c>
    </row>
    <row r="21" spans="1:9">
      <c r="A21" s="172" t="s">
        <v>277</v>
      </c>
      <c r="B21" s="172" t="s">
        <v>277</v>
      </c>
      <c r="C21" s="669">
        <v>-4800000</v>
      </c>
      <c r="D21" s="669">
        <v>0</v>
      </c>
      <c r="E21" s="669">
        <v>0</v>
      </c>
      <c r="F21" s="669">
        <v>-4800000</v>
      </c>
      <c r="G21" s="670">
        <v>-0.61</v>
      </c>
      <c r="H21" s="176">
        <f>売掛金!D21-F21</f>
        <v>4800000</v>
      </c>
    </row>
    <row r="22" spans="1:9">
      <c r="A22" s="172" t="s">
        <v>278</v>
      </c>
      <c r="B22" s="172" t="s">
        <v>278</v>
      </c>
      <c r="C22" s="669">
        <v>152736150</v>
      </c>
      <c r="D22" s="669">
        <v>13442440</v>
      </c>
      <c r="E22" s="669">
        <v>37880808</v>
      </c>
      <c r="F22" s="669">
        <v>128297782</v>
      </c>
      <c r="G22" s="670">
        <v>16.43</v>
      </c>
    </row>
    <row r="23" spans="1:9">
      <c r="A23" s="172" t="s">
        <v>279</v>
      </c>
      <c r="B23" s="172" t="s">
        <v>279</v>
      </c>
      <c r="C23" s="176"/>
      <c r="D23" s="176"/>
      <c r="E23" s="176"/>
      <c r="F23" s="176"/>
      <c r="G23" s="668"/>
    </row>
    <row r="24" spans="1:9">
      <c r="A24" s="172" t="s">
        <v>280</v>
      </c>
      <c r="B24" s="172" t="s">
        <v>280</v>
      </c>
      <c r="C24" s="669">
        <v>0</v>
      </c>
      <c r="D24" s="669">
        <v>0</v>
      </c>
      <c r="E24" s="669">
        <v>0</v>
      </c>
      <c r="F24" s="669">
        <v>0</v>
      </c>
      <c r="G24" s="670">
        <v>0</v>
      </c>
    </row>
    <row r="25" spans="1:9">
      <c r="A25" s="172" t="s">
        <v>281</v>
      </c>
      <c r="B25" s="172" t="s">
        <v>281</v>
      </c>
      <c r="C25" s="176"/>
      <c r="D25" s="176"/>
      <c r="E25" s="176"/>
      <c r="F25" s="176"/>
      <c r="G25" s="668"/>
    </row>
    <row r="26" spans="1:9">
      <c r="A26" s="172" t="s">
        <v>260</v>
      </c>
      <c r="B26" s="172" t="s">
        <v>260</v>
      </c>
      <c r="C26" s="669">
        <v>188763283</v>
      </c>
      <c r="D26" s="669">
        <v>188297304</v>
      </c>
      <c r="E26" s="669">
        <v>188763283</v>
      </c>
      <c r="F26" s="669">
        <v>188297304</v>
      </c>
      <c r="G26" s="670">
        <v>24.11</v>
      </c>
      <c r="H26" s="176">
        <f>棚卸資産!D17-F26</f>
        <v>-188297304</v>
      </c>
      <c r="I26" s="173" t="s">
        <v>367</v>
      </c>
    </row>
    <row r="27" spans="1:9">
      <c r="A27" s="172" t="s">
        <v>261</v>
      </c>
      <c r="B27" s="172" t="s">
        <v>261</v>
      </c>
      <c r="C27" s="669">
        <v>15152650</v>
      </c>
      <c r="D27" s="669">
        <v>20850125</v>
      </c>
      <c r="E27" s="669">
        <v>15152650</v>
      </c>
      <c r="F27" s="669">
        <v>20850125</v>
      </c>
      <c r="G27" s="670">
        <v>2.67</v>
      </c>
      <c r="H27" s="176">
        <f>棚卸資産!D18-F27</f>
        <v>-20850125</v>
      </c>
    </row>
    <row r="28" spans="1:9">
      <c r="A28" s="172" t="s">
        <v>282</v>
      </c>
      <c r="B28" s="172" t="s">
        <v>282</v>
      </c>
      <c r="C28" s="669">
        <v>0</v>
      </c>
      <c r="D28" s="669">
        <v>0</v>
      </c>
      <c r="E28" s="669">
        <v>0</v>
      </c>
      <c r="F28" s="669">
        <v>0</v>
      </c>
      <c r="G28" s="670">
        <v>0</v>
      </c>
    </row>
    <row r="29" spans="1:9">
      <c r="A29" s="172" t="s">
        <v>283</v>
      </c>
      <c r="B29" s="172" t="s">
        <v>283</v>
      </c>
      <c r="C29" s="669">
        <v>203915933</v>
      </c>
      <c r="D29" s="669">
        <v>209147429</v>
      </c>
      <c r="E29" s="669">
        <v>203915933</v>
      </c>
      <c r="F29" s="669">
        <v>209147429</v>
      </c>
      <c r="G29" s="670">
        <v>26.78</v>
      </c>
    </row>
    <row r="30" spans="1:9">
      <c r="A30" s="172" t="s">
        <v>284</v>
      </c>
      <c r="B30" s="172" t="s">
        <v>284</v>
      </c>
      <c r="C30" s="176"/>
      <c r="D30" s="176"/>
      <c r="E30" s="176"/>
      <c r="F30" s="176"/>
      <c r="G30" s="668"/>
    </row>
    <row r="31" spans="1:9">
      <c r="A31" s="172" t="s">
        <v>285</v>
      </c>
      <c r="B31" s="172" t="s">
        <v>285</v>
      </c>
      <c r="C31" s="669">
        <v>69285550</v>
      </c>
      <c r="D31" s="669">
        <v>300000</v>
      </c>
      <c r="E31" s="669">
        <v>59970</v>
      </c>
      <c r="F31" s="669">
        <v>69525580</v>
      </c>
      <c r="G31" s="670">
        <v>8.9</v>
      </c>
      <c r="H31" s="176">
        <f>その他流動資産!D14-F31</f>
        <v>-69525580</v>
      </c>
    </row>
    <row r="32" spans="1:9">
      <c r="A32" s="172" t="s">
        <v>286</v>
      </c>
      <c r="B32" s="172" t="s">
        <v>286</v>
      </c>
      <c r="C32" s="669">
        <v>349676</v>
      </c>
      <c r="D32" s="669">
        <v>0</v>
      </c>
      <c r="E32" s="669">
        <v>0</v>
      </c>
      <c r="F32" s="669">
        <v>349676</v>
      </c>
      <c r="G32" s="670">
        <v>0.04</v>
      </c>
      <c r="H32" s="176">
        <f>その他流動資産!D15-F32</f>
        <v>-349676</v>
      </c>
    </row>
    <row r="33" spans="1:8">
      <c r="A33" s="172" t="s">
        <v>287</v>
      </c>
      <c r="B33" s="172" t="s">
        <v>287</v>
      </c>
      <c r="C33" s="669">
        <v>16804801</v>
      </c>
      <c r="D33" s="669">
        <v>150000</v>
      </c>
      <c r="E33" s="669">
        <v>0</v>
      </c>
      <c r="F33" s="669">
        <v>16954801</v>
      </c>
      <c r="G33" s="670">
        <v>2.17</v>
      </c>
      <c r="H33" s="176">
        <f>その他流動資産!D35-F33</f>
        <v>-16954801</v>
      </c>
    </row>
    <row r="34" spans="1:8">
      <c r="A34" s="172" t="s">
        <v>288</v>
      </c>
      <c r="B34" s="172" t="s">
        <v>288</v>
      </c>
      <c r="C34" s="669">
        <v>141848155</v>
      </c>
      <c r="D34" s="669">
        <v>700000</v>
      </c>
      <c r="E34" s="669">
        <v>0</v>
      </c>
      <c r="F34" s="669">
        <v>142548155</v>
      </c>
      <c r="G34" s="670">
        <v>18.25</v>
      </c>
      <c r="H34" s="176">
        <f>その他流動資産!D21-F34</f>
        <v>-142548155</v>
      </c>
    </row>
    <row r="35" spans="1:8">
      <c r="A35" s="172" t="s">
        <v>289</v>
      </c>
      <c r="B35" s="172" t="s">
        <v>289</v>
      </c>
      <c r="C35" s="669">
        <v>0</v>
      </c>
      <c r="D35" s="669">
        <v>0</v>
      </c>
      <c r="E35" s="669">
        <v>0</v>
      </c>
      <c r="F35" s="669">
        <v>0</v>
      </c>
      <c r="G35" s="670">
        <v>0</v>
      </c>
    </row>
    <row r="36" spans="1:8">
      <c r="A36" s="172" t="s">
        <v>290</v>
      </c>
      <c r="B36" s="172" t="s">
        <v>290</v>
      </c>
      <c r="C36" s="669">
        <v>18410567</v>
      </c>
      <c r="D36" s="669">
        <v>285120</v>
      </c>
      <c r="E36" s="669">
        <v>854390</v>
      </c>
      <c r="F36" s="669">
        <v>17841297</v>
      </c>
      <c r="G36" s="670">
        <v>2.2800000000000002</v>
      </c>
      <c r="H36" s="176">
        <f>その他流動資産!D69-F36</f>
        <v>-17841297</v>
      </c>
    </row>
    <row r="37" spans="1:8">
      <c r="A37" s="172" t="s">
        <v>291</v>
      </c>
      <c r="B37" s="172" t="s">
        <v>291</v>
      </c>
      <c r="C37" s="669">
        <v>40000</v>
      </c>
      <c r="D37" s="669">
        <v>0</v>
      </c>
      <c r="E37" s="669">
        <v>0</v>
      </c>
      <c r="F37" s="669">
        <v>40000</v>
      </c>
      <c r="G37" s="670">
        <v>0.01</v>
      </c>
      <c r="H37" s="176">
        <f>その他流動資産!D71-F37</f>
        <v>-40000</v>
      </c>
    </row>
    <row r="38" spans="1:8">
      <c r="A38" s="172" t="s">
        <v>292</v>
      </c>
      <c r="B38" s="172" t="s">
        <v>292</v>
      </c>
      <c r="C38" s="669">
        <v>95803388</v>
      </c>
      <c r="D38" s="669">
        <v>1069443</v>
      </c>
      <c r="E38" s="669">
        <v>392</v>
      </c>
      <c r="F38" s="669">
        <v>96872439</v>
      </c>
      <c r="G38" s="670">
        <v>12.4</v>
      </c>
    </row>
    <row r="39" spans="1:8">
      <c r="A39" s="172" t="s">
        <v>293</v>
      </c>
      <c r="B39" s="172" t="s">
        <v>293</v>
      </c>
      <c r="C39" s="669">
        <v>2890500</v>
      </c>
      <c r="D39" s="669">
        <v>0</v>
      </c>
      <c r="E39" s="669">
        <v>0</v>
      </c>
      <c r="F39" s="669">
        <v>2890500</v>
      </c>
      <c r="G39" s="670">
        <v>0.37</v>
      </c>
    </row>
    <row r="40" spans="1:8">
      <c r="A40" s="172" t="s">
        <v>294</v>
      </c>
      <c r="B40" s="172" t="s">
        <v>294</v>
      </c>
      <c r="C40" s="669">
        <v>7813500</v>
      </c>
      <c r="D40" s="669">
        <v>0</v>
      </c>
      <c r="E40" s="669">
        <v>0</v>
      </c>
      <c r="F40" s="669">
        <v>7813500</v>
      </c>
      <c r="G40" s="670">
        <v>1</v>
      </c>
    </row>
    <row r="41" spans="1:8">
      <c r="A41" s="172" t="s">
        <v>295</v>
      </c>
      <c r="B41" s="172" t="s">
        <v>295</v>
      </c>
      <c r="C41" s="669">
        <v>353246137</v>
      </c>
      <c r="D41" s="669">
        <v>2504563</v>
      </c>
      <c r="E41" s="669">
        <v>914752</v>
      </c>
      <c r="F41" s="669">
        <v>354835948</v>
      </c>
      <c r="G41" s="670">
        <v>45.43</v>
      </c>
    </row>
    <row r="42" spans="1:8">
      <c r="A42" s="172" t="s">
        <v>296</v>
      </c>
      <c r="B42" s="172" t="s">
        <v>296</v>
      </c>
      <c r="C42" s="669">
        <v>735386217</v>
      </c>
      <c r="D42" s="669">
        <v>263603912</v>
      </c>
      <c r="E42" s="669">
        <v>273576804</v>
      </c>
      <c r="F42" s="669">
        <v>725413325</v>
      </c>
      <c r="G42" s="670">
        <v>92.88</v>
      </c>
    </row>
    <row r="43" spans="1:8">
      <c r="A43" s="172" t="s">
        <v>297</v>
      </c>
      <c r="B43" s="172" t="s">
        <v>297</v>
      </c>
      <c r="C43" s="176"/>
      <c r="D43" s="176"/>
      <c r="E43" s="176"/>
      <c r="F43" s="176"/>
      <c r="G43" s="668"/>
    </row>
    <row r="44" spans="1:8">
      <c r="A44" s="172" t="s">
        <v>298</v>
      </c>
      <c r="B44" s="172" t="s">
        <v>298</v>
      </c>
      <c r="C44" s="669">
        <v>2159727</v>
      </c>
      <c r="D44" s="669">
        <v>0</v>
      </c>
      <c r="E44" s="669">
        <v>4308</v>
      </c>
      <c r="F44" s="669">
        <v>2155419</v>
      </c>
      <c r="G44" s="670">
        <v>0.28000000000000003</v>
      </c>
      <c r="H44" s="176">
        <f>固定資産!D6-F44</f>
        <v>-2155419</v>
      </c>
    </row>
    <row r="45" spans="1:8">
      <c r="A45" s="172" t="s">
        <v>299</v>
      </c>
      <c r="B45" s="172" t="s">
        <v>299</v>
      </c>
      <c r="C45" s="669">
        <v>0</v>
      </c>
      <c r="D45" s="669">
        <v>0</v>
      </c>
      <c r="E45" s="669">
        <v>0</v>
      </c>
      <c r="F45" s="669">
        <v>0</v>
      </c>
      <c r="G45" s="670">
        <v>0</v>
      </c>
    </row>
    <row r="46" spans="1:8">
      <c r="A46" s="172" t="s">
        <v>300</v>
      </c>
      <c r="B46" s="172" t="s">
        <v>300</v>
      </c>
      <c r="C46" s="669">
        <v>136713</v>
      </c>
      <c r="D46" s="669">
        <v>0</v>
      </c>
      <c r="E46" s="669">
        <v>3271</v>
      </c>
      <c r="F46" s="669">
        <v>133442</v>
      </c>
      <c r="G46" s="670">
        <v>0.02</v>
      </c>
      <c r="H46" s="176">
        <f>固定資産!D7-F46</f>
        <v>-133442</v>
      </c>
    </row>
    <row r="47" spans="1:8">
      <c r="A47" s="172" t="s">
        <v>301</v>
      </c>
      <c r="B47" s="172" t="s">
        <v>301</v>
      </c>
      <c r="C47" s="669">
        <v>37953080</v>
      </c>
      <c r="D47" s="669">
        <v>0</v>
      </c>
      <c r="E47" s="669">
        <v>1155237</v>
      </c>
      <c r="F47" s="669">
        <v>36797843</v>
      </c>
      <c r="G47" s="670">
        <v>4.71</v>
      </c>
      <c r="H47" s="176">
        <f>固定資産!D14-F47</f>
        <v>-36797843</v>
      </c>
    </row>
    <row r="48" spans="1:8">
      <c r="A48" s="172" t="s">
        <v>302</v>
      </c>
      <c r="B48" s="172" t="s">
        <v>302</v>
      </c>
      <c r="C48" s="669">
        <v>1725687</v>
      </c>
      <c r="D48" s="669">
        <v>0</v>
      </c>
      <c r="E48" s="669">
        <v>35950</v>
      </c>
      <c r="F48" s="669">
        <v>1689737</v>
      </c>
      <c r="G48" s="670">
        <v>0.22</v>
      </c>
      <c r="H48" s="176">
        <f>固定資産!D31-F48</f>
        <v>-1689737</v>
      </c>
    </row>
    <row r="49" spans="1:8">
      <c r="A49" s="172" t="s">
        <v>303</v>
      </c>
      <c r="B49" s="172" t="s">
        <v>303</v>
      </c>
      <c r="C49" s="669">
        <v>41975207</v>
      </c>
      <c r="D49" s="669">
        <v>0</v>
      </c>
      <c r="E49" s="669">
        <v>1198766</v>
      </c>
      <c r="F49" s="669">
        <v>40776441</v>
      </c>
      <c r="G49" s="670">
        <v>5.22</v>
      </c>
    </row>
    <row r="50" spans="1:8">
      <c r="A50" s="172" t="s">
        <v>304</v>
      </c>
      <c r="B50" s="172" t="s">
        <v>304</v>
      </c>
      <c r="C50" s="176"/>
      <c r="D50" s="176"/>
      <c r="E50" s="176"/>
      <c r="F50" s="176"/>
      <c r="G50" s="668"/>
    </row>
    <row r="51" spans="1:8">
      <c r="A51" s="172" t="s">
        <v>305</v>
      </c>
      <c r="B51" s="172" t="s">
        <v>305</v>
      </c>
      <c r="C51" s="669">
        <v>158840</v>
      </c>
      <c r="D51" s="669">
        <v>0</v>
      </c>
      <c r="E51" s="669">
        <v>0</v>
      </c>
      <c r="F51" s="669">
        <v>158840</v>
      </c>
      <c r="G51" s="670">
        <v>0.02</v>
      </c>
      <c r="H51" s="176">
        <f>固定資産!D32-F51</f>
        <v>-158840</v>
      </c>
    </row>
    <row r="52" spans="1:8">
      <c r="A52" s="172" t="s">
        <v>41</v>
      </c>
      <c r="B52" s="172" t="s">
        <v>41</v>
      </c>
      <c r="C52" s="669">
        <v>2590228</v>
      </c>
      <c r="D52" s="669">
        <v>0</v>
      </c>
      <c r="E52" s="669">
        <v>27164</v>
      </c>
      <c r="F52" s="669">
        <v>2563064</v>
      </c>
      <c r="G52" s="670">
        <v>0.33</v>
      </c>
      <c r="H52" s="176">
        <f>固定資産!D40-F52</f>
        <v>-2563064</v>
      </c>
    </row>
    <row r="53" spans="1:8">
      <c r="A53" s="172" t="s">
        <v>306</v>
      </c>
      <c r="B53" s="172" t="s">
        <v>306</v>
      </c>
      <c r="C53" s="669">
        <v>2749068</v>
      </c>
      <c r="D53" s="669">
        <v>0</v>
      </c>
      <c r="E53" s="669">
        <v>27164</v>
      </c>
      <c r="F53" s="669">
        <v>2721904</v>
      </c>
      <c r="G53" s="670">
        <v>0.35000000000000003</v>
      </c>
    </row>
    <row r="54" spans="1:8">
      <c r="A54" s="172" t="s">
        <v>307</v>
      </c>
      <c r="B54" s="172" t="s">
        <v>307</v>
      </c>
      <c r="C54" s="176"/>
      <c r="D54" s="176"/>
      <c r="E54" s="176"/>
      <c r="F54" s="176"/>
      <c r="G54" s="668"/>
    </row>
    <row r="55" spans="1:8">
      <c r="A55" s="172" t="s">
        <v>308</v>
      </c>
      <c r="B55" s="172" t="s">
        <v>308</v>
      </c>
      <c r="C55" s="669">
        <v>140000</v>
      </c>
      <c r="D55" s="669">
        <v>0</v>
      </c>
      <c r="E55" s="669">
        <v>0</v>
      </c>
      <c r="F55" s="669">
        <v>140000</v>
      </c>
      <c r="G55" s="670">
        <v>0.02</v>
      </c>
      <c r="H55" s="176">
        <f>固定資産!D52-F55</f>
        <v>-140000</v>
      </c>
    </row>
    <row r="56" spans="1:8">
      <c r="A56" s="172" t="s">
        <v>309</v>
      </c>
      <c r="B56" s="172" t="s">
        <v>309</v>
      </c>
      <c r="C56" s="669">
        <v>11990980</v>
      </c>
      <c r="D56" s="669">
        <v>0</v>
      </c>
      <c r="E56" s="669">
        <v>0</v>
      </c>
      <c r="F56" s="669">
        <v>11990980</v>
      </c>
      <c r="G56" s="670">
        <v>1.54</v>
      </c>
      <c r="H56" s="176">
        <f>固定資産!D57-F56</f>
        <v>-11990980</v>
      </c>
    </row>
    <row r="57" spans="1:8">
      <c r="A57" s="172" t="s">
        <v>310</v>
      </c>
      <c r="B57" s="172" t="s">
        <v>310</v>
      </c>
      <c r="C57" s="669">
        <v>12130980</v>
      </c>
      <c r="D57" s="669">
        <v>0</v>
      </c>
      <c r="E57" s="669">
        <v>0</v>
      </c>
      <c r="F57" s="669">
        <v>12130980</v>
      </c>
      <c r="G57" s="670">
        <v>1.55</v>
      </c>
    </row>
    <row r="58" spans="1:8">
      <c r="A58" s="172" t="s">
        <v>311</v>
      </c>
      <c r="B58" s="172" t="s">
        <v>311</v>
      </c>
      <c r="C58" s="669">
        <v>56855255</v>
      </c>
      <c r="D58" s="669">
        <v>0</v>
      </c>
      <c r="E58" s="669">
        <v>1225930</v>
      </c>
      <c r="F58" s="669">
        <v>55629325</v>
      </c>
      <c r="G58" s="670">
        <v>7.12</v>
      </c>
    </row>
    <row r="59" spans="1:8">
      <c r="A59" s="172" t="s">
        <v>312</v>
      </c>
      <c r="B59" s="172" t="s">
        <v>312</v>
      </c>
      <c r="C59" s="176"/>
      <c r="D59" s="176"/>
      <c r="E59" s="176"/>
      <c r="F59" s="176"/>
      <c r="G59" s="668"/>
    </row>
    <row r="60" spans="1:8">
      <c r="A60" s="172" t="s">
        <v>313</v>
      </c>
      <c r="B60" s="172" t="s">
        <v>313</v>
      </c>
      <c r="C60" s="669">
        <v>0</v>
      </c>
      <c r="D60" s="669">
        <v>0</v>
      </c>
      <c r="E60" s="669">
        <v>0</v>
      </c>
      <c r="F60" s="669">
        <v>0</v>
      </c>
      <c r="G60" s="670">
        <v>0</v>
      </c>
    </row>
    <row r="61" spans="1:8">
      <c r="A61" s="172" t="s">
        <v>314</v>
      </c>
      <c r="B61" s="172" t="s">
        <v>314</v>
      </c>
      <c r="C61" s="176"/>
      <c r="D61" s="176"/>
      <c r="E61" s="176"/>
      <c r="F61" s="176"/>
      <c r="G61" s="668"/>
    </row>
    <row r="62" spans="1:8">
      <c r="A62" s="172" t="s">
        <v>315</v>
      </c>
      <c r="B62" s="172" t="s">
        <v>315</v>
      </c>
      <c r="C62" s="669">
        <v>792241472</v>
      </c>
      <c r="D62" s="669">
        <v>263603912</v>
      </c>
      <c r="E62" s="669">
        <v>274802734</v>
      </c>
      <c r="F62" s="669">
        <v>781042650</v>
      </c>
      <c r="G62" s="670">
        <v>100</v>
      </c>
    </row>
    <row r="63" spans="1:8">
      <c r="A63" s="172" t="s">
        <v>316</v>
      </c>
      <c r="B63" s="172" t="s">
        <v>316</v>
      </c>
      <c r="C63" s="176"/>
      <c r="D63" s="176"/>
      <c r="E63" s="176"/>
      <c r="F63" s="176"/>
      <c r="G63" s="668"/>
    </row>
    <row r="64" spans="1:8">
      <c r="A64" s="172" t="s">
        <v>317</v>
      </c>
      <c r="B64" s="172" t="s">
        <v>317</v>
      </c>
      <c r="C64" s="669">
        <v>161001232</v>
      </c>
      <c r="D64" s="669">
        <v>0</v>
      </c>
      <c r="E64" s="669">
        <v>0</v>
      </c>
      <c r="F64" s="669">
        <v>161001232</v>
      </c>
      <c r="G64" s="670">
        <v>20.61</v>
      </c>
      <c r="H64" s="176">
        <f>負債!D10-F64</f>
        <v>-161001232</v>
      </c>
    </row>
    <row r="65" spans="1:8">
      <c r="A65" s="172" t="s">
        <v>318</v>
      </c>
      <c r="B65" s="172" t="s">
        <v>318</v>
      </c>
      <c r="C65" s="669">
        <v>177780517</v>
      </c>
      <c r="D65" s="669">
        <v>12633073</v>
      </c>
      <c r="E65" s="669">
        <v>7023445</v>
      </c>
      <c r="F65" s="669">
        <v>172170889</v>
      </c>
      <c r="G65" s="670">
        <v>22.04</v>
      </c>
      <c r="H65" s="176">
        <f>負債!D13-F65</f>
        <v>-172170889</v>
      </c>
    </row>
    <row r="66" spans="1:8">
      <c r="A66" s="172" t="s">
        <v>319</v>
      </c>
      <c r="B66" s="172" t="s">
        <v>319</v>
      </c>
      <c r="C66" s="669">
        <v>338781749</v>
      </c>
      <c r="D66" s="669">
        <v>12633073</v>
      </c>
      <c r="E66" s="669">
        <v>7023445</v>
      </c>
      <c r="F66" s="669">
        <v>333172121</v>
      </c>
      <c r="G66" s="670">
        <v>42.660000000000004</v>
      </c>
    </row>
    <row r="67" spans="1:8">
      <c r="A67" s="172" t="s">
        <v>320</v>
      </c>
      <c r="B67" s="172" t="s">
        <v>320</v>
      </c>
      <c r="C67" s="176"/>
      <c r="D67" s="176"/>
      <c r="E67" s="176"/>
      <c r="F67" s="176"/>
      <c r="G67" s="668"/>
    </row>
    <row r="68" spans="1:8">
      <c r="A68" s="172" t="s">
        <v>321</v>
      </c>
      <c r="B68" s="172" t="s">
        <v>321</v>
      </c>
      <c r="C68" s="669">
        <v>550036000</v>
      </c>
      <c r="D68" s="669">
        <v>0</v>
      </c>
      <c r="E68" s="669">
        <v>0</v>
      </c>
      <c r="F68" s="669">
        <v>550036000</v>
      </c>
      <c r="G68" s="670">
        <v>70.42</v>
      </c>
      <c r="H68" s="176">
        <f>負債!D42-F68-F69-F80</f>
        <v>-1086319000</v>
      </c>
    </row>
    <row r="69" spans="1:8">
      <c r="A69" s="172" t="s">
        <v>322</v>
      </c>
      <c r="B69" s="172" t="s">
        <v>322</v>
      </c>
      <c r="C69" s="669">
        <v>209700000</v>
      </c>
      <c r="D69" s="669">
        <v>0</v>
      </c>
      <c r="E69" s="669">
        <v>0</v>
      </c>
      <c r="F69" s="669">
        <v>209700000</v>
      </c>
      <c r="G69" s="670">
        <v>26.85</v>
      </c>
    </row>
    <row r="70" spans="1:8">
      <c r="A70" s="172" t="s">
        <v>323</v>
      </c>
      <c r="B70" s="172" t="s">
        <v>323</v>
      </c>
      <c r="C70" s="669">
        <v>80299800</v>
      </c>
      <c r="D70" s="669">
        <v>0</v>
      </c>
      <c r="E70" s="669">
        <v>0</v>
      </c>
      <c r="F70" s="669">
        <v>80299800</v>
      </c>
      <c r="G70" s="670">
        <v>10.28</v>
      </c>
      <c r="H70" s="176">
        <f>負債!D33-F70</f>
        <v>-80299800</v>
      </c>
    </row>
    <row r="71" spans="1:8">
      <c r="A71" s="172" t="s">
        <v>324</v>
      </c>
      <c r="B71" s="172" t="s">
        <v>324</v>
      </c>
      <c r="C71" s="669">
        <v>50621379</v>
      </c>
      <c r="D71" s="669">
        <v>11293337</v>
      </c>
      <c r="E71" s="669">
        <v>13389990</v>
      </c>
      <c r="F71" s="669">
        <v>52718032</v>
      </c>
      <c r="G71" s="670">
        <v>6.75</v>
      </c>
      <c r="H71" s="176">
        <f>負債!D27+負債!D30-F71</f>
        <v>-52718032</v>
      </c>
    </row>
    <row r="72" spans="1:8">
      <c r="A72" s="172" t="s">
        <v>325</v>
      </c>
      <c r="B72" s="172" t="s">
        <v>325</v>
      </c>
      <c r="C72" s="669">
        <v>0</v>
      </c>
      <c r="D72" s="669">
        <v>0</v>
      </c>
      <c r="E72" s="669">
        <v>0</v>
      </c>
      <c r="F72" s="669">
        <v>0</v>
      </c>
      <c r="G72" s="670">
        <v>0</v>
      </c>
    </row>
    <row r="73" spans="1:8">
      <c r="A73" s="172" t="s">
        <v>326</v>
      </c>
      <c r="B73" s="172" t="s">
        <v>326</v>
      </c>
      <c r="C73" s="669">
        <v>0</v>
      </c>
      <c r="D73" s="669">
        <v>0</v>
      </c>
      <c r="E73" s="669">
        <v>0</v>
      </c>
      <c r="F73" s="669">
        <v>0</v>
      </c>
      <c r="G73" s="670">
        <v>0</v>
      </c>
    </row>
    <row r="74" spans="1:8">
      <c r="A74" s="172" t="s">
        <v>327</v>
      </c>
      <c r="B74" s="172" t="s">
        <v>327</v>
      </c>
      <c r="C74" s="669">
        <v>10219127</v>
      </c>
      <c r="D74" s="669">
        <v>594086</v>
      </c>
      <c r="E74" s="669">
        <v>0</v>
      </c>
      <c r="F74" s="669">
        <v>9625041</v>
      </c>
      <c r="G74" s="670">
        <v>1.23</v>
      </c>
      <c r="H74" s="176">
        <f>負債!D36-F74</f>
        <v>-9625041</v>
      </c>
    </row>
    <row r="75" spans="1:8">
      <c r="A75" s="172" t="s">
        <v>328</v>
      </c>
      <c r="B75" s="172" t="s">
        <v>328</v>
      </c>
      <c r="C75" s="669">
        <v>0</v>
      </c>
      <c r="D75" s="669">
        <v>0</v>
      </c>
      <c r="E75" s="669">
        <v>0</v>
      </c>
      <c r="F75" s="669">
        <v>0</v>
      </c>
      <c r="G75" s="670">
        <v>0</v>
      </c>
    </row>
    <row r="76" spans="1:8">
      <c r="A76" s="172" t="s">
        <v>329</v>
      </c>
      <c r="B76" s="172" t="s">
        <v>329</v>
      </c>
      <c r="C76" s="669">
        <v>94723701</v>
      </c>
      <c r="D76" s="669">
        <v>0</v>
      </c>
      <c r="E76" s="669">
        <v>1006846</v>
      </c>
      <c r="F76" s="669">
        <v>95730547</v>
      </c>
      <c r="G76" s="670">
        <v>12.26</v>
      </c>
    </row>
    <row r="77" spans="1:8">
      <c r="A77" s="172" t="s">
        <v>330</v>
      </c>
      <c r="B77" s="172" t="s">
        <v>330</v>
      </c>
      <c r="C77" s="669">
        <v>995600007</v>
      </c>
      <c r="D77" s="669">
        <v>11887423</v>
      </c>
      <c r="E77" s="669">
        <v>14396836</v>
      </c>
      <c r="F77" s="669">
        <v>998109420</v>
      </c>
      <c r="G77" s="670">
        <v>127.79</v>
      </c>
    </row>
    <row r="78" spans="1:8">
      <c r="A78" s="172" t="s">
        <v>331</v>
      </c>
      <c r="B78" s="172" t="s">
        <v>331</v>
      </c>
      <c r="C78" s="669">
        <v>1334381756</v>
      </c>
      <c r="D78" s="669">
        <v>24520496</v>
      </c>
      <c r="E78" s="669">
        <v>21420281</v>
      </c>
      <c r="F78" s="669">
        <v>1331281541</v>
      </c>
      <c r="G78" s="670">
        <v>170.45000000000002</v>
      </c>
    </row>
    <row r="79" spans="1:8">
      <c r="A79" s="172" t="s">
        <v>332</v>
      </c>
      <c r="B79" s="172" t="s">
        <v>332</v>
      </c>
      <c r="C79" s="176"/>
      <c r="D79" s="176"/>
      <c r="E79" s="176"/>
      <c r="F79" s="176"/>
      <c r="G79" s="668"/>
    </row>
    <row r="80" spans="1:8">
      <c r="A80" s="172" t="s">
        <v>333</v>
      </c>
      <c r="B80" s="172" t="s">
        <v>333</v>
      </c>
      <c r="C80" s="669">
        <v>326583000</v>
      </c>
      <c r="D80" s="669">
        <v>0</v>
      </c>
      <c r="E80" s="669">
        <v>0</v>
      </c>
      <c r="F80" s="669">
        <v>326583000</v>
      </c>
      <c r="G80" s="670">
        <v>41.81</v>
      </c>
      <c r="H80" s="176">
        <f>F80+F68+F69-負債!D42</f>
        <v>1086319000</v>
      </c>
    </row>
    <row r="81" spans="1:7">
      <c r="A81" s="172" t="s">
        <v>334</v>
      </c>
      <c r="B81" s="172" t="s">
        <v>334</v>
      </c>
      <c r="C81" s="669">
        <v>326583000</v>
      </c>
      <c r="D81" s="669">
        <v>0</v>
      </c>
      <c r="E81" s="669">
        <v>0</v>
      </c>
      <c r="F81" s="669">
        <v>326583000</v>
      </c>
      <c r="G81" s="670">
        <v>41.81</v>
      </c>
    </row>
    <row r="82" spans="1:7">
      <c r="A82" s="172" t="s">
        <v>335</v>
      </c>
      <c r="B82" s="172" t="s">
        <v>335</v>
      </c>
      <c r="C82" s="669">
        <v>1660964756</v>
      </c>
      <c r="D82" s="669">
        <v>24520496</v>
      </c>
      <c r="E82" s="669">
        <v>21420281</v>
      </c>
      <c r="F82" s="669">
        <v>1657864541</v>
      </c>
      <c r="G82" s="670">
        <v>212.26</v>
      </c>
    </row>
    <row r="83" spans="1:7">
      <c r="A83" s="172" t="s">
        <v>336</v>
      </c>
      <c r="B83" s="172" t="s">
        <v>336</v>
      </c>
      <c r="C83" s="176"/>
      <c r="D83" s="176"/>
      <c r="E83" s="176"/>
      <c r="F83" s="176"/>
      <c r="G83" s="668"/>
    </row>
    <row r="84" spans="1:7">
      <c r="A84" s="172" t="s">
        <v>337</v>
      </c>
      <c r="B84" s="172" t="s">
        <v>337</v>
      </c>
      <c r="C84" s="669">
        <v>65000000</v>
      </c>
      <c r="D84" s="669">
        <v>0</v>
      </c>
      <c r="E84" s="669">
        <v>0</v>
      </c>
      <c r="F84" s="669">
        <v>65000000</v>
      </c>
      <c r="G84" s="670">
        <v>8.32</v>
      </c>
    </row>
    <row r="85" spans="1:7">
      <c r="A85" s="172" t="s">
        <v>338</v>
      </c>
      <c r="B85" s="172" t="s">
        <v>338</v>
      </c>
      <c r="C85" s="669">
        <v>65000000</v>
      </c>
      <c r="D85" s="669">
        <v>0</v>
      </c>
      <c r="E85" s="669">
        <v>0</v>
      </c>
      <c r="F85" s="669">
        <v>65000000</v>
      </c>
      <c r="G85" s="670">
        <v>8.32</v>
      </c>
    </row>
    <row r="86" spans="1:7">
      <c r="A86" s="172" t="s">
        <v>339</v>
      </c>
      <c r="B86" s="172" t="s">
        <v>339</v>
      </c>
      <c r="C86" s="176"/>
      <c r="D86" s="176"/>
      <c r="E86" s="176"/>
      <c r="F86" s="176"/>
      <c r="G86" s="668"/>
    </row>
    <row r="87" spans="1:7">
      <c r="A87" s="172" t="s">
        <v>340</v>
      </c>
      <c r="B87" s="172" t="s">
        <v>340</v>
      </c>
      <c r="C87" s="669">
        <v>0</v>
      </c>
      <c r="D87" s="669">
        <v>0</v>
      </c>
      <c r="E87" s="669">
        <v>0</v>
      </c>
      <c r="F87" s="669">
        <v>0</v>
      </c>
      <c r="G87" s="670">
        <v>0</v>
      </c>
    </row>
    <row r="88" spans="1:7">
      <c r="A88" s="172" t="s">
        <v>341</v>
      </c>
      <c r="B88" s="172" t="s">
        <v>341</v>
      </c>
      <c r="C88" s="176"/>
      <c r="D88" s="176"/>
      <c r="E88" s="176"/>
      <c r="F88" s="176"/>
      <c r="G88" s="668"/>
    </row>
    <row r="89" spans="1:7">
      <c r="A89" s="172" t="s">
        <v>342</v>
      </c>
      <c r="B89" s="172" t="s">
        <v>342</v>
      </c>
      <c r="C89" s="669">
        <v>45000000</v>
      </c>
      <c r="D89" s="669">
        <v>0</v>
      </c>
      <c r="E89" s="669">
        <v>0</v>
      </c>
      <c r="F89" s="669">
        <v>45000000</v>
      </c>
      <c r="G89" s="670">
        <v>5.76</v>
      </c>
    </row>
    <row r="90" spans="1:7">
      <c r="A90" s="172" t="s">
        <v>343</v>
      </c>
      <c r="B90" s="172" t="s">
        <v>343</v>
      </c>
      <c r="C90" s="669">
        <v>45000000</v>
      </c>
      <c r="D90" s="669">
        <v>0</v>
      </c>
      <c r="E90" s="669">
        <v>0</v>
      </c>
      <c r="F90" s="669">
        <v>45000000</v>
      </c>
      <c r="G90" s="670">
        <v>5.76</v>
      </c>
    </row>
    <row r="91" spans="1:7">
      <c r="A91" s="172" t="s">
        <v>344</v>
      </c>
      <c r="B91" s="172" t="s">
        <v>344</v>
      </c>
      <c r="C91" s="669">
        <v>0</v>
      </c>
      <c r="D91" s="669">
        <v>0</v>
      </c>
      <c r="E91" s="669">
        <v>0</v>
      </c>
      <c r="F91" s="669">
        <v>0</v>
      </c>
      <c r="G91" s="670">
        <v>0</v>
      </c>
    </row>
    <row r="92" spans="1:7">
      <c r="A92" s="172" t="s">
        <v>345</v>
      </c>
      <c r="B92" s="172" t="s">
        <v>345</v>
      </c>
      <c r="C92" s="669">
        <v>45000000</v>
      </c>
      <c r="D92" s="669">
        <v>0</v>
      </c>
      <c r="E92" s="669">
        <v>0</v>
      </c>
      <c r="F92" s="669">
        <v>45000000</v>
      </c>
      <c r="G92" s="670">
        <v>5.76</v>
      </c>
    </row>
    <row r="93" spans="1:7">
      <c r="A93" s="172" t="s">
        <v>346</v>
      </c>
      <c r="B93" s="172" t="s">
        <v>346</v>
      </c>
      <c r="C93" s="176"/>
      <c r="D93" s="176"/>
      <c r="E93" s="176"/>
      <c r="F93" s="176"/>
      <c r="G93" s="668"/>
    </row>
    <row r="94" spans="1:7">
      <c r="A94" s="172" t="s">
        <v>347</v>
      </c>
      <c r="B94" s="172" t="s">
        <v>347</v>
      </c>
      <c r="C94" s="669">
        <v>0</v>
      </c>
      <c r="D94" s="669">
        <v>0</v>
      </c>
      <c r="E94" s="669">
        <v>0</v>
      </c>
      <c r="F94" s="669">
        <v>0</v>
      </c>
      <c r="G94" s="670">
        <v>0</v>
      </c>
    </row>
    <row r="95" spans="1:7">
      <c r="A95" s="172" t="s">
        <v>348</v>
      </c>
      <c r="B95" s="172" t="s">
        <v>348</v>
      </c>
      <c r="C95" s="669">
        <v>4081947</v>
      </c>
      <c r="D95" s="669">
        <v>0</v>
      </c>
      <c r="E95" s="669">
        <v>0</v>
      </c>
      <c r="F95" s="669">
        <v>4081947</v>
      </c>
      <c r="G95" s="670">
        <v>0.52</v>
      </c>
    </row>
    <row r="96" spans="1:7">
      <c r="A96" s="172" t="s">
        <v>349</v>
      </c>
      <c r="B96" s="172" t="s">
        <v>349</v>
      </c>
      <c r="C96" s="669">
        <v>4081947</v>
      </c>
      <c r="D96" s="669">
        <v>0</v>
      </c>
      <c r="E96" s="669">
        <v>0</v>
      </c>
      <c r="F96" s="669">
        <v>4081947</v>
      </c>
      <c r="G96" s="670">
        <v>0.52</v>
      </c>
    </row>
    <row r="97" spans="1:7">
      <c r="A97" s="172" t="s">
        <v>350</v>
      </c>
      <c r="B97" s="172" t="s">
        <v>350</v>
      </c>
      <c r="C97" s="669">
        <v>198867456</v>
      </c>
      <c r="D97" s="669">
        <v>0</v>
      </c>
      <c r="E97" s="669">
        <v>0</v>
      </c>
      <c r="F97" s="669">
        <v>198867456</v>
      </c>
      <c r="G97" s="670">
        <v>25.46</v>
      </c>
    </row>
    <row r="98" spans="1:7">
      <c r="A98" s="172" t="s">
        <v>351</v>
      </c>
      <c r="B98" s="172" t="s">
        <v>351</v>
      </c>
      <c r="C98" s="669">
        <v>-1181672687</v>
      </c>
      <c r="D98" s="176"/>
      <c r="E98" s="669">
        <v>-8098607</v>
      </c>
      <c r="F98" s="669">
        <v>-1189771294</v>
      </c>
      <c r="G98" s="670">
        <v>-152.33000000000001</v>
      </c>
    </row>
    <row r="99" spans="1:7">
      <c r="A99" s="172" t="s">
        <v>352</v>
      </c>
      <c r="B99" s="172" t="s">
        <v>352</v>
      </c>
      <c r="C99" s="669">
        <v>-982805231</v>
      </c>
      <c r="D99" s="669">
        <v>0</v>
      </c>
      <c r="E99" s="669">
        <v>-8098607</v>
      </c>
      <c r="F99" s="669">
        <v>-990903838</v>
      </c>
      <c r="G99" s="670">
        <v>-126.87</v>
      </c>
    </row>
    <row r="100" spans="1:7">
      <c r="A100" s="172" t="s">
        <v>353</v>
      </c>
      <c r="B100" s="172" t="s">
        <v>353</v>
      </c>
      <c r="C100" s="669">
        <v>-978723284</v>
      </c>
      <c r="D100" s="669">
        <v>0</v>
      </c>
      <c r="E100" s="669">
        <v>-8098607</v>
      </c>
      <c r="F100" s="669">
        <v>-986821891</v>
      </c>
      <c r="G100" s="670">
        <v>-126.35000000000001</v>
      </c>
    </row>
    <row r="101" spans="1:7">
      <c r="A101" s="172" t="s">
        <v>354</v>
      </c>
      <c r="B101" s="172" t="s">
        <v>354</v>
      </c>
      <c r="C101" s="669">
        <v>-978723284</v>
      </c>
      <c r="D101" s="669">
        <v>0</v>
      </c>
      <c r="E101" s="669">
        <v>-8098607</v>
      </c>
      <c r="F101" s="669">
        <v>-986821891</v>
      </c>
      <c r="G101" s="670">
        <v>-126.35000000000001</v>
      </c>
    </row>
    <row r="102" spans="1:7">
      <c r="A102" s="172" t="s">
        <v>355</v>
      </c>
      <c r="B102" s="172" t="s">
        <v>355</v>
      </c>
      <c r="C102" s="176"/>
      <c r="D102" s="176"/>
      <c r="E102" s="176"/>
      <c r="F102" s="176"/>
      <c r="G102" s="668"/>
    </row>
    <row r="103" spans="1:7">
      <c r="A103" s="172" t="s">
        <v>356</v>
      </c>
      <c r="B103" s="172" t="s">
        <v>356</v>
      </c>
      <c r="C103" s="669">
        <v>0</v>
      </c>
      <c r="D103" s="669">
        <v>0</v>
      </c>
      <c r="E103" s="669">
        <v>0</v>
      </c>
      <c r="F103" s="669">
        <v>0</v>
      </c>
      <c r="G103" s="670">
        <v>0</v>
      </c>
    </row>
    <row r="104" spans="1:7">
      <c r="A104" s="172" t="s">
        <v>357</v>
      </c>
      <c r="B104" s="172" t="s">
        <v>357</v>
      </c>
      <c r="C104" s="176"/>
      <c r="D104" s="176"/>
      <c r="E104" s="176"/>
      <c r="F104" s="176"/>
      <c r="G104" s="668"/>
    </row>
    <row r="105" spans="1:7">
      <c r="A105" s="172" t="s">
        <v>358</v>
      </c>
      <c r="B105" s="172" t="s">
        <v>358</v>
      </c>
      <c r="C105" s="669">
        <v>0</v>
      </c>
      <c r="D105" s="669">
        <v>0</v>
      </c>
      <c r="E105" s="669">
        <v>0</v>
      </c>
      <c r="F105" s="669">
        <v>0</v>
      </c>
      <c r="G105" s="670">
        <v>0</v>
      </c>
    </row>
    <row r="106" spans="1:7">
      <c r="A106" s="172" t="s">
        <v>359</v>
      </c>
      <c r="B106" s="172" t="s">
        <v>359</v>
      </c>
      <c r="C106" s="669">
        <v>-868723284</v>
      </c>
      <c r="D106" s="669">
        <v>0</v>
      </c>
      <c r="E106" s="669">
        <v>-8098607</v>
      </c>
      <c r="F106" s="669">
        <v>-876821891</v>
      </c>
      <c r="G106" s="670">
        <v>-112.26</v>
      </c>
    </row>
    <row r="107" spans="1:7">
      <c r="A107" s="172" t="s">
        <v>360</v>
      </c>
      <c r="B107" s="172" t="s">
        <v>360</v>
      </c>
      <c r="C107" s="176"/>
      <c r="D107" s="176"/>
      <c r="E107" s="176"/>
      <c r="F107" s="176"/>
      <c r="G107" s="668"/>
    </row>
    <row r="108" spans="1:7">
      <c r="A108" s="172" t="s">
        <v>361</v>
      </c>
      <c r="B108" s="172" t="s">
        <v>361</v>
      </c>
      <c r="C108" s="669">
        <v>0</v>
      </c>
      <c r="D108" s="669">
        <v>0</v>
      </c>
      <c r="E108" s="669">
        <v>0</v>
      </c>
      <c r="F108" s="669">
        <v>0</v>
      </c>
      <c r="G108" s="670">
        <v>0</v>
      </c>
    </row>
    <row r="109" spans="1:7">
      <c r="A109" s="172" t="s">
        <v>362</v>
      </c>
      <c r="B109" s="172" t="s">
        <v>362</v>
      </c>
      <c r="C109" s="176"/>
      <c r="D109" s="176"/>
      <c r="E109" s="176"/>
      <c r="F109" s="176"/>
      <c r="G109" s="668"/>
    </row>
    <row r="110" spans="1:7">
      <c r="A110" s="172" t="s">
        <v>363</v>
      </c>
      <c r="B110" s="172" t="s">
        <v>363</v>
      </c>
      <c r="C110" s="669">
        <v>0</v>
      </c>
      <c r="D110" s="669">
        <v>0</v>
      </c>
      <c r="E110" s="669">
        <v>0</v>
      </c>
      <c r="F110" s="669">
        <v>0</v>
      </c>
      <c r="G110" s="670">
        <v>0</v>
      </c>
    </row>
    <row r="111" spans="1:7">
      <c r="A111" s="172" t="s">
        <v>364</v>
      </c>
      <c r="B111" s="172" t="s">
        <v>364</v>
      </c>
      <c r="C111" s="669">
        <v>-868723284</v>
      </c>
      <c r="D111" s="669">
        <v>0</v>
      </c>
      <c r="E111" s="669">
        <v>-8098607</v>
      </c>
      <c r="F111" s="669">
        <v>-876821891</v>
      </c>
      <c r="G111" s="670">
        <v>-112.26</v>
      </c>
    </row>
    <row r="112" spans="1:7">
      <c r="A112" s="172" t="s">
        <v>365</v>
      </c>
      <c r="B112" s="172" t="s">
        <v>365</v>
      </c>
      <c r="C112" s="669">
        <v>792241472</v>
      </c>
      <c r="D112" s="669">
        <v>24520496</v>
      </c>
      <c r="E112" s="669">
        <v>13321674</v>
      </c>
      <c r="F112" s="669">
        <v>781042650</v>
      </c>
      <c r="G112" s="670">
        <v>100</v>
      </c>
    </row>
  </sheetData>
  <phoneticPr fontId="5"/>
  <pageMargins left="0.75" right="0.75" top="1" bottom="1" header="0.51200000000000001" footer="0.51200000000000001"/>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U16"/>
  <sheetViews>
    <sheetView workbookViewId="0">
      <pane xSplit="2" ySplit="3" topLeftCell="F6" activePane="bottomRight" state="frozen"/>
      <selection activeCell="P78" sqref="P78"/>
      <selection pane="topRight" activeCell="P78" sqref="P78"/>
      <selection pane="bottomLeft" activeCell="P78" sqref="P78"/>
      <selection pane="bottomRight" activeCell="P78" sqref="P78"/>
    </sheetView>
  </sheetViews>
  <sheetFormatPr defaultRowHeight="13"/>
  <cols>
    <col min="1" max="1" width="5.1796875" style="50" bestFit="1" customWidth="1"/>
    <col min="2" max="2" width="40.26953125" style="50" customWidth="1"/>
    <col min="3" max="3" width="8.54296875" style="50" bestFit="1" customWidth="1"/>
    <col min="4" max="4" width="40.7265625" style="50" bestFit="1" customWidth="1"/>
    <col min="5" max="5" width="14.7265625" style="50" customWidth="1"/>
    <col min="6" max="6" width="12" style="50" bestFit="1" customWidth="1"/>
    <col min="7" max="7" width="12" style="50" customWidth="1"/>
    <col min="8" max="8" width="22.7265625" style="129" customWidth="1"/>
    <col min="9" max="9" width="22.7265625" style="130" customWidth="1"/>
    <col min="10" max="10" width="11.453125" style="56" bestFit="1" customWidth="1"/>
    <col min="11" max="11" width="18.7265625" style="50" bestFit="1" customWidth="1"/>
    <col min="12" max="12" width="15.81640625" style="50" bestFit="1" customWidth="1"/>
    <col min="13" max="13" width="13" style="56" bestFit="1" customWidth="1"/>
    <col min="14" max="15" width="13" style="56" customWidth="1"/>
    <col min="16" max="16" width="13.7265625" style="56" customWidth="1"/>
    <col min="17" max="17" width="14.81640625" style="57" customWidth="1"/>
    <col min="18" max="18" width="16.453125" style="58" customWidth="1"/>
    <col min="19" max="19" width="23.1796875" style="49" customWidth="1"/>
    <col min="20" max="20" width="9.1796875" style="49"/>
    <col min="21" max="261" width="9.1796875" style="50"/>
    <col min="262" max="262" width="5.1796875" style="50" bestFit="1" customWidth="1"/>
    <col min="263" max="263" width="33.1796875" style="50" bestFit="1" customWidth="1"/>
    <col min="264" max="264" width="8.453125" style="50" customWidth="1"/>
    <col min="265" max="265" width="36.81640625" style="50" customWidth="1"/>
    <col min="266" max="266" width="13" style="50" bestFit="1" customWidth="1"/>
    <col min="267" max="267" width="12" style="50" bestFit="1" customWidth="1"/>
    <col min="268" max="268" width="15.7265625" style="50" customWidth="1"/>
    <col min="269" max="269" width="13.26953125" style="50" customWidth="1"/>
    <col min="270" max="270" width="14.7265625" style="50" customWidth="1"/>
    <col min="271" max="271" width="18.7265625" style="50" customWidth="1"/>
    <col min="272" max="272" width="13" style="50" bestFit="1" customWidth="1"/>
    <col min="273" max="273" width="13" style="50" customWidth="1"/>
    <col min="274" max="274" width="11" style="50" customWidth="1"/>
    <col min="275" max="517" width="9.1796875" style="50"/>
    <col min="518" max="518" width="5.1796875" style="50" bestFit="1" customWidth="1"/>
    <col min="519" max="519" width="33.1796875" style="50" bestFit="1" customWidth="1"/>
    <col min="520" max="520" width="8.453125" style="50" customWidth="1"/>
    <col min="521" max="521" width="36.81640625" style="50" customWidth="1"/>
    <col min="522" max="522" width="13" style="50" bestFit="1" customWidth="1"/>
    <col min="523" max="523" width="12" style="50" bestFit="1" customWidth="1"/>
    <col min="524" max="524" width="15.7265625" style="50" customWidth="1"/>
    <col min="525" max="525" width="13.26953125" style="50" customWidth="1"/>
    <col min="526" max="526" width="14.7265625" style="50" customWidth="1"/>
    <col min="527" max="527" width="18.7265625" style="50" customWidth="1"/>
    <col min="528" max="528" width="13" style="50" bestFit="1" customWidth="1"/>
    <col min="529" max="529" width="13" style="50" customWidth="1"/>
    <col min="530" max="530" width="11" style="50" customWidth="1"/>
    <col min="531" max="773" width="9.1796875" style="50"/>
    <col min="774" max="774" width="5.1796875" style="50" bestFit="1" customWidth="1"/>
    <col min="775" max="775" width="33.1796875" style="50" bestFit="1" customWidth="1"/>
    <col min="776" max="776" width="8.453125" style="50" customWidth="1"/>
    <col min="777" max="777" width="36.81640625" style="50" customWidth="1"/>
    <col min="778" max="778" width="13" style="50" bestFit="1" customWidth="1"/>
    <col min="779" max="779" width="12" style="50" bestFit="1" customWidth="1"/>
    <col min="780" max="780" width="15.7265625" style="50" customWidth="1"/>
    <col min="781" max="781" width="13.26953125" style="50" customWidth="1"/>
    <col min="782" max="782" width="14.7265625" style="50" customWidth="1"/>
    <col min="783" max="783" width="18.7265625" style="50" customWidth="1"/>
    <col min="784" max="784" width="13" style="50" bestFit="1" customWidth="1"/>
    <col min="785" max="785" width="13" style="50" customWidth="1"/>
    <col min="786" max="786" width="11" style="50" customWidth="1"/>
    <col min="787" max="1029" width="9.1796875" style="50"/>
    <col min="1030" max="1030" width="5.1796875" style="50" bestFit="1" customWidth="1"/>
    <col min="1031" max="1031" width="33.1796875" style="50" bestFit="1" customWidth="1"/>
    <col min="1032" max="1032" width="8.453125" style="50" customWidth="1"/>
    <col min="1033" max="1033" width="36.81640625" style="50" customWidth="1"/>
    <col min="1034" max="1034" width="13" style="50" bestFit="1" customWidth="1"/>
    <col min="1035" max="1035" width="12" style="50" bestFit="1" customWidth="1"/>
    <col min="1036" max="1036" width="15.7265625" style="50" customWidth="1"/>
    <col min="1037" max="1037" width="13.26953125" style="50" customWidth="1"/>
    <col min="1038" max="1038" width="14.7265625" style="50" customWidth="1"/>
    <col min="1039" max="1039" width="18.7265625" style="50" customWidth="1"/>
    <col min="1040" max="1040" width="13" style="50" bestFit="1" customWidth="1"/>
    <col min="1041" max="1041" width="13" style="50" customWidth="1"/>
    <col min="1042" max="1042" width="11" style="50" customWidth="1"/>
    <col min="1043" max="1285" width="9.1796875" style="50"/>
    <col min="1286" max="1286" width="5.1796875" style="50" bestFit="1" customWidth="1"/>
    <col min="1287" max="1287" width="33.1796875" style="50" bestFit="1" customWidth="1"/>
    <col min="1288" max="1288" width="8.453125" style="50" customWidth="1"/>
    <col min="1289" max="1289" width="36.81640625" style="50" customWidth="1"/>
    <col min="1290" max="1290" width="13" style="50" bestFit="1" customWidth="1"/>
    <col min="1291" max="1291" width="12" style="50" bestFit="1" customWidth="1"/>
    <col min="1292" max="1292" width="15.7265625" style="50" customWidth="1"/>
    <col min="1293" max="1293" width="13.26953125" style="50" customWidth="1"/>
    <col min="1294" max="1294" width="14.7265625" style="50" customWidth="1"/>
    <col min="1295" max="1295" width="18.7265625" style="50" customWidth="1"/>
    <col min="1296" max="1296" width="13" style="50" bestFit="1" customWidth="1"/>
    <col min="1297" max="1297" width="13" style="50" customWidth="1"/>
    <col min="1298" max="1298" width="11" style="50" customWidth="1"/>
    <col min="1299" max="1541" width="9.1796875" style="50"/>
    <col min="1542" max="1542" width="5.1796875" style="50" bestFit="1" customWidth="1"/>
    <col min="1543" max="1543" width="33.1796875" style="50" bestFit="1" customWidth="1"/>
    <col min="1544" max="1544" width="8.453125" style="50" customWidth="1"/>
    <col min="1545" max="1545" width="36.81640625" style="50" customWidth="1"/>
    <col min="1546" max="1546" width="13" style="50" bestFit="1" customWidth="1"/>
    <col min="1547" max="1547" width="12" style="50" bestFit="1" customWidth="1"/>
    <col min="1548" max="1548" width="15.7265625" style="50" customWidth="1"/>
    <col min="1549" max="1549" width="13.26953125" style="50" customWidth="1"/>
    <col min="1550" max="1550" width="14.7265625" style="50" customWidth="1"/>
    <col min="1551" max="1551" width="18.7265625" style="50" customWidth="1"/>
    <col min="1552" max="1552" width="13" style="50" bestFit="1" customWidth="1"/>
    <col min="1553" max="1553" width="13" style="50" customWidth="1"/>
    <col min="1554" max="1554" width="11" style="50" customWidth="1"/>
    <col min="1555" max="1797" width="9.1796875" style="50"/>
    <col min="1798" max="1798" width="5.1796875" style="50" bestFit="1" customWidth="1"/>
    <col min="1799" max="1799" width="33.1796875" style="50" bestFit="1" customWidth="1"/>
    <col min="1800" max="1800" width="8.453125" style="50" customWidth="1"/>
    <col min="1801" max="1801" width="36.81640625" style="50" customWidth="1"/>
    <col min="1802" max="1802" width="13" style="50" bestFit="1" customWidth="1"/>
    <col min="1803" max="1803" width="12" style="50" bestFit="1" customWidth="1"/>
    <col min="1804" max="1804" width="15.7265625" style="50" customWidth="1"/>
    <col min="1805" max="1805" width="13.26953125" style="50" customWidth="1"/>
    <col min="1806" max="1806" width="14.7265625" style="50" customWidth="1"/>
    <col min="1807" max="1807" width="18.7265625" style="50" customWidth="1"/>
    <col min="1808" max="1808" width="13" style="50" bestFit="1" customWidth="1"/>
    <col min="1809" max="1809" width="13" style="50" customWidth="1"/>
    <col min="1810" max="1810" width="11" style="50" customWidth="1"/>
    <col min="1811" max="2053" width="9.1796875" style="50"/>
    <col min="2054" max="2054" width="5.1796875" style="50" bestFit="1" customWidth="1"/>
    <col min="2055" max="2055" width="33.1796875" style="50" bestFit="1" customWidth="1"/>
    <col min="2056" max="2056" width="8.453125" style="50" customWidth="1"/>
    <col min="2057" max="2057" width="36.81640625" style="50" customWidth="1"/>
    <col min="2058" max="2058" width="13" style="50" bestFit="1" customWidth="1"/>
    <col min="2059" max="2059" width="12" style="50" bestFit="1" customWidth="1"/>
    <col min="2060" max="2060" width="15.7265625" style="50" customWidth="1"/>
    <col min="2061" max="2061" width="13.26953125" style="50" customWidth="1"/>
    <col min="2062" max="2062" width="14.7265625" style="50" customWidth="1"/>
    <col min="2063" max="2063" width="18.7265625" style="50" customWidth="1"/>
    <col min="2064" max="2064" width="13" style="50" bestFit="1" customWidth="1"/>
    <col min="2065" max="2065" width="13" style="50" customWidth="1"/>
    <col min="2066" max="2066" width="11" style="50" customWidth="1"/>
    <col min="2067" max="2309" width="9.1796875" style="50"/>
    <col min="2310" max="2310" width="5.1796875" style="50" bestFit="1" customWidth="1"/>
    <col min="2311" max="2311" width="33.1796875" style="50" bestFit="1" customWidth="1"/>
    <col min="2312" max="2312" width="8.453125" style="50" customWidth="1"/>
    <col min="2313" max="2313" width="36.81640625" style="50" customWidth="1"/>
    <col min="2314" max="2314" width="13" style="50" bestFit="1" customWidth="1"/>
    <col min="2315" max="2315" width="12" style="50" bestFit="1" customWidth="1"/>
    <col min="2316" max="2316" width="15.7265625" style="50" customWidth="1"/>
    <col min="2317" max="2317" width="13.26953125" style="50" customWidth="1"/>
    <col min="2318" max="2318" width="14.7265625" style="50" customWidth="1"/>
    <col min="2319" max="2319" width="18.7265625" style="50" customWidth="1"/>
    <col min="2320" max="2320" width="13" style="50" bestFit="1" customWidth="1"/>
    <col min="2321" max="2321" width="13" style="50" customWidth="1"/>
    <col min="2322" max="2322" width="11" style="50" customWidth="1"/>
    <col min="2323" max="2565" width="9.1796875" style="50"/>
    <col min="2566" max="2566" width="5.1796875" style="50" bestFit="1" customWidth="1"/>
    <col min="2567" max="2567" width="33.1796875" style="50" bestFit="1" customWidth="1"/>
    <col min="2568" max="2568" width="8.453125" style="50" customWidth="1"/>
    <col min="2569" max="2569" width="36.81640625" style="50" customWidth="1"/>
    <col min="2570" max="2570" width="13" style="50" bestFit="1" customWidth="1"/>
    <col min="2571" max="2571" width="12" style="50" bestFit="1" customWidth="1"/>
    <col min="2572" max="2572" width="15.7265625" style="50" customWidth="1"/>
    <col min="2573" max="2573" width="13.26953125" style="50" customWidth="1"/>
    <col min="2574" max="2574" width="14.7265625" style="50" customWidth="1"/>
    <col min="2575" max="2575" width="18.7265625" style="50" customWidth="1"/>
    <col min="2576" max="2576" width="13" style="50" bestFit="1" customWidth="1"/>
    <col min="2577" max="2577" width="13" style="50" customWidth="1"/>
    <col min="2578" max="2578" width="11" style="50" customWidth="1"/>
    <col min="2579" max="2821" width="9.1796875" style="50"/>
    <col min="2822" max="2822" width="5.1796875" style="50" bestFit="1" customWidth="1"/>
    <col min="2823" max="2823" width="33.1796875" style="50" bestFit="1" customWidth="1"/>
    <col min="2824" max="2824" width="8.453125" style="50" customWidth="1"/>
    <col min="2825" max="2825" width="36.81640625" style="50" customWidth="1"/>
    <col min="2826" max="2826" width="13" style="50" bestFit="1" customWidth="1"/>
    <col min="2827" max="2827" width="12" style="50" bestFit="1" customWidth="1"/>
    <col min="2828" max="2828" width="15.7265625" style="50" customWidth="1"/>
    <col min="2829" max="2829" width="13.26953125" style="50" customWidth="1"/>
    <col min="2830" max="2830" width="14.7265625" style="50" customWidth="1"/>
    <col min="2831" max="2831" width="18.7265625" style="50" customWidth="1"/>
    <col min="2832" max="2832" width="13" style="50" bestFit="1" customWidth="1"/>
    <col min="2833" max="2833" width="13" style="50" customWidth="1"/>
    <col min="2834" max="2834" width="11" style="50" customWidth="1"/>
    <col min="2835" max="3077" width="9.1796875" style="50"/>
    <col min="3078" max="3078" width="5.1796875" style="50" bestFit="1" customWidth="1"/>
    <col min="3079" max="3079" width="33.1796875" style="50" bestFit="1" customWidth="1"/>
    <col min="3080" max="3080" width="8.453125" style="50" customWidth="1"/>
    <col min="3081" max="3081" width="36.81640625" style="50" customWidth="1"/>
    <col min="3082" max="3082" width="13" style="50" bestFit="1" customWidth="1"/>
    <col min="3083" max="3083" width="12" style="50" bestFit="1" customWidth="1"/>
    <col min="3084" max="3084" width="15.7265625" style="50" customWidth="1"/>
    <col min="3085" max="3085" width="13.26953125" style="50" customWidth="1"/>
    <col min="3086" max="3086" width="14.7265625" style="50" customWidth="1"/>
    <col min="3087" max="3087" width="18.7265625" style="50" customWidth="1"/>
    <col min="3088" max="3088" width="13" style="50" bestFit="1" customWidth="1"/>
    <col min="3089" max="3089" width="13" style="50" customWidth="1"/>
    <col min="3090" max="3090" width="11" style="50" customWidth="1"/>
    <col min="3091" max="3333" width="9.1796875" style="50"/>
    <col min="3334" max="3334" width="5.1796875" style="50" bestFit="1" customWidth="1"/>
    <col min="3335" max="3335" width="33.1796875" style="50" bestFit="1" customWidth="1"/>
    <col min="3336" max="3336" width="8.453125" style="50" customWidth="1"/>
    <col min="3337" max="3337" width="36.81640625" style="50" customWidth="1"/>
    <col min="3338" max="3338" width="13" style="50" bestFit="1" customWidth="1"/>
    <col min="3339" max="3339" width="12" style="50" bestFit="1" customWidth="1"/>
    <col min="3340" max="3340" width="15.7265625" style="50" customWidth="1"/>
    <col min="3341" max="3341" width="13.26953125" style="50" customWidth="1"/>
    <col min="3342" max="3342" width="14.7265625" style="50" customWidth="1"/>
    <col min="3343" max="3343" width="18.7265625" style="50" customWidth="1"/>
    <col min="3344" max="3344" width="13" style="50" bestFit="1" customWidth="1"/>
    <col min="3345" max="3345" width="13" style="50" customWidth="1"/>
    <col min="3346" max="3346" width="11" style="50" customWidth="1"/>
    <col min="3347" max="3589" width="9.1796875" style="50"/>
    <col min="3590" max="3590" width="5.1796875" style="50" bestFit="1" customWidth="1"/>
    <col min="3591" max="3591" width="33.1796875" style="50" bestFit="1" customWidth="1"/>
    <col min="3592" max="3592" width="8.453125" style="50" customWidth="1"/>
    <col min="3593" max="3593" width="36.81640625" style="50" customWidth="1"/>
    <col min="3594" max="3594" width="13" style="50" bestFit="1" customWidth="1"/>
    <col min="3595" max="3595" width="12" style="50" bestFit="1" customWidth="1"/>
    <col min="3596" max="3596" width="15.7265625" style="50" customWidth="1"/>
    <col min="3597" max="3597" width="13.26953125" style="50" customWidth="1"/>
    <col min="3598" max="3598" width="14.7265625" style="50" customWidth="1"/>
    <col min="3599" max="3599" width="18.7265625" style="50" customWidth="1"/>
    <col min="3600" max="3600" width="13" style="50" bestFit="1" customWidth="1"/>
    <col min="3601" max="3601" width="13" style="50" customWidth="1"/>
    <col min="3602" max="3602" width="11" style="50" customWidth="1"/>
    <col min="3603" max="3845" width="9.1796875" style="50"/>
    <col min="3846" max="3846" width="5.1796875" style="50" bestFit="1" customWidth="1"/>
    <col min="3847" max="3847" width="33.1796875" style="50" bestFit="1" customWidth="1"/>
    <col min="3848" max="3848" width="8.453125" style="50" customWidth="1"/>
    <col min="3849" max="3849" width="36.81640625" style="50" customWidth="1"/>
    <col min="3850" max="3850" width="13" style="50" bestFit="1" customWidth="1"/>
    <col min="3851" max="3851" width="12" style="50" bestFit="1" customWidth="1"/>
    <col min="3852" max="3852" width="15.7265625" style="50" customWidth="1"/>
    <col min="3853" max="3853" width="13.26953125" style="50" customWidth="1"/>
    <col min="3854" max="3854" width="14.7265625" style="50" customWidth="1"/>
    <col min="3855" max="3855" width="18.7265625" style="50" customWidth="1"/>
    <col min="3856" max="3856" width="13" style="50" bestFit="1" customWidth="1"/>
    <col min="3857" max="3857" width="13" style="50" customWidth="1"/>
    <col min="3858" max="3858" width="11" style="50" customWidth="1"/>
    <col min="3859" max="4101" width="9.1796875" style="50"/>
    <col min="4102" max="4102" width="5.1796875" style="50" bestFit="1" customWidth="1"/>
    <col min="4103" max="4103" width="33.1796875" style="50" bestFit="1" customWidth="1"/>
    <col min="4104" max="4104" width="8.453125" style="50" customWidth="1"/>
    <col min="4105" max="4105" width="36.81640625" style="50" customWidth="1"/>
    <col min="4106" max="4106" width="13" style="50" bestFit="1" customWidth="1"/>
    <col min="4107" max="4107" width="12" style="50" bestFit="1" customWidth="1"/>
    <col min="4108" max="4108" width="15.7265625" style="50" customWidth="1"/>
    <col min="4109" max="4109" width="13.26953125" style="50" customWidth="1"/>
    <col min="4110" max="4110" width="14.7265625" style="50" customWidth="1"/>
    <col min="4111" max="4111" width="18.7265625" style="50" customWidth="1"/>
    <col min="4112" max="4112" width="13" style="50" bestFit="1" customWidth="1"/>
    <col min="4113" max="4113" width="13" style="50" customWidth="1"/>
    <col min="4114" max="4114" width="11" style="50" customWidth="1"/>
    <col min="4115" max="4357" width="9.1796875" style="50"/>
    <col min="4358" max="4358" width="5.1796875" style="50" bestFit="1" customWidth="1"/>
    <col min="4359" max="4359" width="33.1796875" style="50" bestFit="1" customWidth="1"/>
    <col min="4360" max="4360" width="8.453125" style="50" customWidth="1"/>
    <col min="4361" max="4361" width="36.81640625" style="50" customWidth="1"/>
    <col min="4362" max="4362" width="13" style="50" bestFit="1" customWidth="1"/>
    <col min="4363" max="4363" width="12" style="50" bestFit="1" customWidth="1"/>
    <col min="4364" max="4364" width="15.7265625" style="50" customWidth="1"/>
    <col min="4365" max="4365" width="13.26953125" style="50" customWidth="1"/>
    <col min="4366" max="4366" width="14.7265625" style="50" customWidth="1"/>
    <col min="4367" max="4367" width="18.7265625" style="50" customWidth="1"/>
    <col min="4368" max="4368" width="13" style="50" bestFit="1" customWidth="1"/>
    <col min="4369" max="4369" width="13" style="50" customWidth="1"/>
    <col min="4370" max="4370" width="11" style="50" customWidth="1"/>
    <col min="4371" max="4613" width="9.1796875" style="50"/>
    <col min="4614" max="4614" width="5.1796875" style="50" bestFit="1" customWidth="1"/>
    <col min="4615" max="4615" width="33.1796875" style="50" bestFit="1" customWidth="1"/>
    <col min="4616" max="4616" width="8.453125" style="50" customWidth="1"/>
    <col min="4617" max="4617" width="36.81640625" style="50" customWidth="1"/>
    <col min="4618" max="4618" width="13" style="50" bestFit="1" customWidth="1"/>
    <col min="4619" max="4619" width="12" style="50" bestFit="1" customWidth="1"/>
    <col min="4620" max="4620" width="15.7265625" style="50" customWidth="1"/>
    <col min="4621" max="4621" width="13.26953125" style="50" customWidth="1"/>
    <col min="4622" max="4622" width="14.7265625" style="50" customWidth="1"/>
    <col min="4623" max="4623" width="18.7265625" style="50" customWidth="1"/>
    <col min="4624" max="4624" width="13" style="50" bestFit="1" customWidth="1"/>
    <col min="4625" max="4625" width="13" style="50" customWidth="1"/>
    <col min="4626" max="4626" width="11" style="50" customWidth="1"/>
    <col min="4627" max="4869" width="9.1796875" style="50"/>
    <col min="4870" max="4870" width="5.1796875" style="50" bestFit="1" customWidth="1"/>
    <col min="4871" max="4871" width="33.1796875" style="50" bestFit="1" customWidth="1"/>
    <col min="4872" max="4872" width="8.453125" style="50" customWidth="1"/>
    <col min="4873" max="4873" width="36.81640625" style="50" customWidth="1"/>
    <col min="4874" max="4874" width="13" style="50" bestFit="1" customWidth="1"/>
    <col min="4875" max="4875" width="12" style="50" bestFit="1" customWidth="1"/>
    <col min="4876" max="4876" width="15.7265625" style="50" customWidth="1"/>
    <col min="4877" max="4877" width="13.26953125" style="50" customWidth="1"/>
    <col min="4878" max="4878" width="14.7265625" style="50" customWidth="1"/>
    <col min="4879" max="4879" width="18.7265625" style="50" customWidth="1"/>
    <col min="4880" max="4880" width="13" style="50" bestFit="1" customWidth="1"/>
    <col min="4881" max="4881" width="13" style="50" customWidth="1"/>
    <col min="4882" max="4882" width="11" style="50" customWidth="1"/>
    <col min="4883" max="5125" width="9.1796875" style="50"/>
    <col min="5126" max="5126" width="5.1796875" style="50" bestFit="1" customWidth="1"/>
    <col min="5127" max="5127" width="33.1796875" style="50" bestFit="1" customWidth="1"/>
    <col min="5128" max="5128" width="8.453125" style="50" customWidth="1"/>
    <col min="5129" max="5129" width="36.81640625" style="50" customWidth="1"/>
    <col min="5130" max="5130" width="13" style="50" bestFit="1" customWidth="1"/>
    <col min="5131" max="5131" width="12" style="50" bestFit="1" customWidth="1"/>
    <col min="5132" max="5132" width="15.7265625" style="50" customWidth="1"/>
    <col min="5133" max="5133" width="13.26953125" style="50" customWidth="1"/>
    <col min="5134" max="5134" width="14.7265625" style="50" customWidth="1"/>
    <col min="5135" max="5135" width="18.7265625" style="50" customWidth="1"/>
    <col min="5136" max="5136" width="13" style="50" bestFit="1" customWidth="1"/>
    <col min="5137" max="5137" width="13" style="50" customWidth="1"/>
    <col min="5138" max="5138" width="11" style="50" customWidth="1"/>
    <col min="5139" max="5381" width="9.1796875" style="50"/>
    <col min="5382" max="5382" width="5.1796875" style="50" bestFit="1" customWidth="1"/>
    <col min="5383" max="5383" width="33.1796875" style="50" bestFit="1" customWidth="1"/>
    <col min="5384" max="5384" width="8.453125" style="50" customWidth="1"/>
    <col min="5385" max="5385" width="36.81640625" style="50" customWidth="1"/>
    <col min="5386" max="5386" width="13" style="50" bestFit="1" customWidth="1"/>
    <col min="5387" max="5387" width="12" style="50" bestFit="1" customWidth="1"/>
    <col min="5388" max="5388" width="15.7265625" style="50" customWidth="1"/>
    <col min="5389" max="5389" width="13.26953125" style="50" customWidth="1"/>
    <col min="5390" max="5390" width="14.7265625" style="50" customWidth="1"/>
    <col min="5391" max="5391" width="18.7265625" style="50" customWidth="1"/>
    <col min="5392" max="5392" width="13" style="50" bestFit="1" customWidth="1"/>
    <col min="5393" max="5393" width="13" style="50" customWidth="1"/>
    <col min="5394" max="5394" width="11" style="50" customWidth="1"/>
    <col min="5395" max="5637" width="9.1796875" style="50"/>
    <col min="5638" max="5638" width="5.1796875" style="50" bestFit="1" customWidth="1"/>
    <col min="5639" max="5639" width="33.1796875" style="50" bestFit="1" customWidth="1"/>
    <col min="5640" max="5640" width="8.453125" style="50" customWidth="1"/>
    <col min="5641" max="5641" width="36.81640625" style="50" customWidth="1"/>
    <col min="5642" max="5642" width="13" style="50" bestFit="1" customWidth="1"/>
    <col min="5643" max="5643" width="12" style="50" bestFit="1" customWidth="1"/>
    <col min="5644" max="5644" width="15.7265625" style="50" customWidth="1"/>
    <col min="5645" max="5645" width="13.26953125" style="50" customWidth="1"/>
    <col min="5646" max="5646" width="14.7265625" style="50" customWidth="1"/>
    <col min="5647" max="5647" width="18.7265625" style="50" customWidth="1"/>
    <col min="5648" max="5648" width="13" style="50" bestFit="1" customWidth="1"/>
    <col min="5649" max="5649" width="13" style="50" customWidth="1"/>
    <col min="5650" max="5650" width="11" style="50" customWidth="1"/>
    <col min="5651" max="5893" width="9.1796875" style="50"/>
    <col min="5894" max="5894" width="5.1796875" style="50" bestFit="1" customWidth="1"/>
    <col min="5895" max="5895" width="33.1796875" style="50" bestFit="1" customWidth="1"/>
    <col min="5896" max="5896" width="8.453125" style="50" customWidth="1"/>
    <col min="5897" max="5897" width="36.81640625" style="50" customWidth="1"/>
    <col min="5898" max="5898" width="13" style="50" bestFit="1" customWidth="1"/>
    <col min="5899" max="5899" width="12" style="50" bestFit="1" customWidth="1"/>
    <col min="5900" max="5900" width="15.7265625" style="50" customWidth="1"/>
    <col min="5901" max="5901" width="13.26953125" style="50" customWidth="1"/>
    <col min="5902" max="5902" width="14.7265625" style="50" customWidth="1"/>
    <col min="5903" max="5903" width="18.7265625" style="50" customWidth="1"/>
    <col min="5904" max="5904" width="13" style="50" bestFit="1" customWidth="1"/>
    <col min="5905" max="5905" width="13" style="50" customWidth="1"/>
    <col min="5906" max="5906" width="11" style="50" customWidth="1"/>
    <col min="5907" max="6149" width="9.1796875" style="50"/>
    <col min="6150" max="6150" width="5.1796875" style="50" bestFit="1" customWidth="1"/>
    <col min="6151" max="6151" width="33.1796875" style="50" bestFit="1" customWidth="1"/>
    <col min="6152" max="6152" width="8.453125" style="50" customWidth="1"/>
    <col min="6153" max="6153" width="36.81640625" style="50" customWidth="1"/>
    <col min="6154" max="6154" width="13" style="50" bestFit="1" customWidth="1"/>
    <col min="6155" max="6155" width="12" style="50" bestFit="1" customWidth="1"/>
    <col min="6156" max="6156" width="15.7265625" style="50" customWidth="1"/>
    <col min="6157" max="6157" width="13.26953125" style="50" customWidth="1"/>
    <col min="6158" max="6158" width="14.7265625" style="50" customWidth="1"/>
    <col min="6159" max="6159" width="18.7265625" style="50" customWidth="1"/>
    <col min="6160" max="6160" width="13" style="50" bestFit="1" customWidth="1"/>
    <col min="6161" max="6161" width="13" style="50" customWidth="1"/>
    <col min="6162" max="6162" width="11" style="50" customWidth="1"/>
    <col min="6163" max="6405" width="9.1796875" style="50"/>
    <col min="6406" max="6406" width="5.1796875" style="50" bestFit="1" customWidth="1"/>
    <col min="6407" max="6407" width="33.1796875" style="50" bestFit="1" customWidth="1"/>
    <col min="6408" max="6408" width="8.453125" style="50" customWidth="1"/>
    <col min="6409" max="6409" width="36.81640625" style="50" customWidth="1"/>
    <col min="6410" max="6410" width="13" style="50" bestFit="1" customWidth="1"/>
    <col min="6411" max="6411" width="12" style="50" bestFit="1" customWidth="1"/>
    <col min="6412" max="6412" width="15.7265625" style="50" customWidth="1"/>
    <col min="6413" max="6413" width="13.26953125" style="50" customWidth="1"/>
    <col min="6414" max="6414" width="14.7265625" style="50" customWidth="1"/>
    <col min="6415" max="6415" width="18.7265625" style="50" customWidth="1"/>
    <col min="6416" max="6416" width="13" style="50" bestFit="1" customWidth="1"/>
    <col min="6417" max="6417" width="13" style="50" customWidth="1"/>
    <col min="6418" max="6418" width="11" style="50" customWidth="1"/>
    <col min="6419" max="6661" width="9.1796875" style="50"/>
    <col min="6662" max="6662" width="5.1796875" style="50" bestFit="1" customWidth="1"/>
    <col min="6663" max="6663" width="33.1796875" style="50" bestFit="1" customWidth="1"/>
    <col min="6664" max="6664" width="8.453125" style="50" customWidth="1"/>
    <col min="6665" max="6665" width="36.81640625" style="50" customWidth="1"/>
    <col min="6666" max="6666" width="13" style="50" bestFit="1" customWidth="1"/>
    <col min="6667" max="6667" width="12" style="50" bestFit="1" customWidth="1"/>
    <col min="6668" max="6668" width="15.7265625" style="50" customWidth="1"/>
    <col min="6669" max="6669" width="13.26953125" style="50" customWidth="1"/>
    <col min="6670" max="6670" width="14.7265625" style="50" customWidth="1"/>
    <col min="6671" max="6671" width="18.7265625" style="50" customWidth="1"/>
    <col min="6672" max="6672" width="13" style="50" bestFit="1" customWidth="1"/>
    <col min="6673" max="6673" width="13" style="50" customWidth="1"/>
    <col min="6674" max="6674" width="11" style="50" customWidth="1"/>
    <col min="6675" max="6917" width="9.1796875" style="50"/>
    <col min="6918" max="6918" width="5.1796875" style="50" bestFit="1" customWidth="1"/>
    <col min="6919" max="6919" width="33.1796875" style="50" bestFit="1" customWidth="1"/>
    <col min="6920" max="6920" width="8.453125" style="50" customWidth="1"/>
    <col min="6921" max="6921" width="36.81640625" style="50" customWidth="1"/>
    <col min="6922" max="6922" width="13" style="50" bestFit="1" customWidth="1"/>
    <col min="6923" max="6923" width="12" style="50" bestFit="1" customWidth="1"/>
    <col min="6924" max="6924" width="15.7265625" style="50" customWidth="1"/>
    <col min="6925" max="6925" width="13.26953125" style="50" customWidth="1"/>
    <col min="6926" max="6926" width="14.7265625" style="50" customWidth="1"/>
    <col min="6927" max="6927" width="18.7265625" style="50" customWidth="1"/>
    <col min="6928" max="6928" width="13" style="50" bestFit="1" customWidth="1"/>
    <col min="6929" max="6929" width="13" style="50" customWidth="1"/>
    <col min="6930" max="6930" width="11" style="50" customWidth="1"/>
    <col min="6931" max="7173" width="9.1796875" style="50"/>
    <col min="7174" max="7174" width="5.1796875" style="50" bestFit="1" customWidth="1"/>
    <col min="7175" max="7175" width="33.1796875" style="50" bestFit="1" customWidth="1"/>
    <col min="7176" max="7176" width="8.453125" style="50" customWidth="1"/>
    <col min="7177" max="7177" width="36.81640625" style="50" customWidth="1"/>
    <col min="7178" max="7178" width="13" style="50" bestFit="1" customWidth="1"/>
    <col min="7179" max="7179" width="12" style="50" bestFit="1" customWidth="1"/>
    <col min="7180" max="7180" width="15.7265625" style="50" customWidth="1"/>
    <col min="7181" max="7181" width="13.26953125" style="50" customWidth="1"/>
    <col min="7182" max="7182" width="14.7265625" style="50" customWidth="1"/>
    <col min="7183" max="7183" width="18.7265625" style="50" customWidth="1"/>
    <col min="7184" max="7184" width="13" style="50" bestFit="1" customWidth="1"/>
    <col min="7185" max="7185" width="13" style="50" customWidth="1"/>
    <col min="7186" max="7186" width="11" style="50" customWidth="1"/>
    <col min="7187" max="7429" width="9.1796875" style="50"/>
    <col min="7430" max="7430" width="5.1796875" style="50" bestFit="1" customWidth="1"/>
    <col min="7431" max="7431" width="33.1796875" style="50" bestFit="1" customWidth="1"/>
    <col min="7432" max="7432" width="8.453125" style="50" customWidth="1"/>
    <col min="7433" max="7433" width="36.81640625" style="50" customWidth="1"/>
    <col min="7434" max="7434" width="13" style="50" bestFit="1" customWidth="1"/>
    <col min="7435" max="7435" width="12" style="50" bestFit="1" customWidth="1"/>
    <col min="7436" max="7436" width="15.7265625" style="50" customWidth="1"/>
    <col min="7437" max="7437" width="13.26953125" style="50" customWidth="1"/>
    <col min="7438" max="7438" width="14.7265625" style="50" customWidth="1"/>
    <col min="7439" max="7439" width="18.7265625" style="50" customWidth="1"/>
    <col min="7440" max="7440" width="13" style="50" bestFit="1" customWidth="1"/>
    <col min="7441" max="7441" width="13" style="50" customWidth="1"/>
    <col min="7442" max="7442" width="11" style="50" customWidth="1"/>
    <col min="7443" max="7685" width="9.1796875" style="50"/>
    <col min="7686" max="7686" width="5.1796875" style="50" bestFit="1" customWidth="1"/>
    <col min="7687" max="7687" width="33.1796875" style="50" bestFit="1" customWidth="1"/>
    <col min="7688" max="7688" width="8.453125" style="50" customWidth="1"/>
    <col min="7689" max="7689" width="36.81640625" style="50" customWidth="1"/>
    <col min="7690" max="7690" width="13" style="50" bestFit="1" customWidth="1"/>
    <col min="7691" max="7691" width="12" style="50" bestFit="1" customWidth="1"/>
    <col min="7692" max="7692" width="15.7265625" style="50" customWidth="1"/>
    <col min="7693" max="7693" width="13.26953125" style="50" customWidth="1"/>
    <col min="7694" max="7694" width="14.7265625" style="50" customWidth="1"/>
    <col min="7695" max="7695" width="18.7265625" style="50" customWidth="1"/>
    <col min="7696" max="7696" width="13" style="50" bestFit="1" customWidth="1"/>
    <col min="7697" max="7697" width="13" style="50" customWidth="1"/>
    <col min="7698" max="7698" width="11" style="50" customWidth="1"/>
    <col min="7699" max="7941" width="9.1796875" style="50"/>
    <col min="7942" max="7942" width="5.1796875" style="50" bestFit="1" customWidth="1"/>
    <col min="7943" max="7943" width="33.1796875" style="50" bestFit="1" customWidth="1"/>
    <col min="7944" max="7944" width="8.453125" style="50" customWidth="1"/>
    <col min="7945" max="7945" width="36.81640625" style="50" customWidth="1"/>
    <col min="7946" max="7946" width="13" style="50" bestFit="1" customWidth="1"/>
    <col min="7947" max="7947" width="12" style="50" bestFit="1" customWidth="1"/>
    <col min="7948" max="7948" width="15.7265625" style="50" customWidth="1"/>
    <col min="7949" max="7949" width="13.26953125" style="50" customWidth="1"/>
    <col min="7950" max="7950" width="14.7265625" style="50" customWidth="1"/>
    <col min="7951" max="7951" width="18.7265625" style="50" customWidth="1"/>
    <col min="7952" max="7952" width="13" style="50" bestFit="1" customWidth="1"/>
    <col min="7953" max="7953" width="13" style="50" customWidth="1"/>
    <col min="7954" max="7954" width="11" style="50" customWidth="1"/>
    <col min="7955" max="8197" width="9.1796875" style="50"/>
    <col min="8198" max="8198" width="5.1796875" style="50" bestFit="1" customWidth="1"/>
    <col min="8199" max="8199" width="33.1796875" style="50" bestFit="1" customWidth="1"/>
    <col min="8200" max="8200" width="8.453125" style="50" customWidth="1"/>
    <col min="8201" max="8201" width="36.81640625" style="50" customWidth="1"/>
    <col min="8202" max="8202" width="13" style="50" bestFit="1" customWidth="1"/>
    <col min="8203" max="8203" width="12" style="50" bestFit="1" customWidth="1"/>
    <col min="8204" max="8204" width="15.7265625" style="50" customWidth="1"/>
    <col min="8205" max="8205" width="13.26953125" style="50" customWidth="1"/>
    <col min="8206" max="8206" width="14.7265625" style="50" customWidth="1"/>
    <col min="8207" max="8207" width="18.7265625" style="50" customWidth="1"/>
    <col min="8208" max="8208" width="13" style="50" bestFit="1" customWidth="1"/>
    <col min="8209" max="8209" width="13" style="50" customWidth="1"/>
    <col min="8210" max="8210" width="11" style="50" customWidth="1"/>
    <col min="8211" max="8453" width="9.1796875" style="50"/>
    <col min="8454" max="8454" width="5.1796875" style="50" bestFit="1" customWidth="1"/>
    <col min="8455" max="8455" width="33.1796875" style="50" bestFit="1" customWidth="1"/>
    <col min="8456" max="8456" width="8.453125" style="50" customWidth="1"/>
    <col min="8457" max="8457" width="36.81640625" style="50" customWidth="1"/>
    <col min="8458" max="8458" width="13" style="50" bestFit="1" customWidth="1"/>
    <col min="8459" max="8459" width="12" style="50" bestFit="1" customWidth="1"/>
    <col min="8460" max="8460" width="15.7265625" style="50" customWidth="1"/>
    <col min="8461" max="8461" width="13.26953125" style="50" customWidth="1"/>
    <col min="8462" max="8462" width="14.7265625" style="50" customWidth="1"/>
    <col min="8463" max="8463" width="18.7265625" style="50" customWidth="1"/>
    <col min="8464" max="8464" width="13" style="50" bestFit="1" customWidth="1"/>
    <col min="8465" max="8465" width="13" style="50" customWidth="1"/>
    <col min="8466" max="8466" width="11" style="50" customWidth="1"/>
    <col min="8467" max="8709" width="9.1796875" style="50"/>
    <col min="8710" max="8710" width="5.1796875" style="50" bestFit="1" customWidth="1"/>
    <col min="8711" max="8711" width="33.1796875" style="50" bestFit="1" customWidth="1"/>
    <col min="8712" max="8712" width="8.453125" style="50" customWidth="1"/>
    <col min="8713" max="8713" width="36.81640625" style="50" customWidth="1"/>
    <col min="8714" max="8714" width="13" style="50" bestFit="1" customWidth="1"/>
    <col min="8715" max="8715" width="12" style="50" bestFit="1" customWidth="1"/>
    <col min="8716" max="8716" width="15.7265625" style="50" customWidth="1"/>
    <col min="8717" max="8717" width="13.26953125" style="50" customWidth="1"/>
    <col min="8718" max="8718" width="14.7265625" style="50" customWidth="1"/>
    <col min="8719" max="8719" width="18.7265625" style="50" customWidth="1"/>
    <col min="8720" max="8720" width="13" style="50" bestFit="1" customWidth="1"/>
    <col min="8721" max="8721" width="13" style="50" customWidth="1"/>
    <col min="8722" max="8722" width="11" style="50" customWidth="1"/>
    <col min="8723" max="8965" width="9.1796875" style="50"/>
    <col min="8966" max="8966" width="5.1796875" style="50" bestFit="1" customWidth="1"/>
    <col min="8967" max="8967" width="33.1796875" style="50" bestFit="1" customWidth="1"/>
    <col min="8968" max="8968" width="8.453125" style="50" customWidth="1"/>
    <col min="8969" max="8969" width="36.81640625" style="50" customWidth="1"/>
    <col min="8970" max="8970" width="13" style="50" bestFit="1" customWidth="1"/>
    <col min="8971" max="8971" width="12" style="50" bestFit="1" customWidth="1"/>
    <col min="8972" max="8972" width="15.7265625" style="50" customWidth="1"/>
    <col min="8973" max="8973" width="13.26953125" style="50" customWidth="1"/>
    <col min="8974" max="8974" width="14.7265625" style="50" customWidth="1"/>
    <col min="8975" max="8975" width="18.7265625" style="50" customWidth="1"/>
    <col min="8976" max="8976" width="13" style="50" bestFit="1" customWidth="1"/>
    <col min="8977" max="8977" width="13" style="50" customWidth="1"/>
    <col min="8978" max="8978" width="11" style="50" customWidth="1"/>
    <col min="8979" max="9221" width="9.1796875" style="50"/>
    <col min="9222" max="9222" width="5.1796875" style="50" bestFit="1" customWidth="1"/>
    <col min="9223" max="9223" width="33.1796875" style="50" bestFit="1" customWidth="1"/>
    <col min="9224" max="9224" width="8.453125" style="50" customWidth="1"/>
    <col min="9225" max="9225" width="36.81640625" style="50" customWidth="1"/>
    <col min="9226" max="9226" width="13" style="50" bestFit="1" customWidth="1"/>
    <col min="9227" max="9227" width="12" style="50" bestFit="1" customWidth="1"/>
    <col min="9228" max="9228" width="15.7265625" style="50" customWidth="1"/>
    <col min="9229" max="9229" width="13.26953125" style="50" customWidth="1"/>
    <col min="9230" max="9230" width="14.7265625" style="50" customWidth="1"/>
    <col min="9231" max="9231" width="18.7265625" style="50" customWidth="1"/>
    <col min="9232" max="9232" width="13" style="50" bestFit="1" customWidth="1"/>
    <col min="9233" max="9233" width="13" style="50" customWidth="1"/>
    <col min="9234" max="9234" width="11" style="50" customWidth="1"/>
    <col min="9235" max="9477" width="9.1796875" style="50"/>
    <col min="9478" max="9478" width="5.1796875" style="50" bestFit="1" customWidth="1"/>
    <col min="9479" max="9479" width="33.1796875" style="50" bestFit="1" customWidth="1"/>
    <col min="9480" max="9480" width="8.453125" style="50" customWidth="1"/>
    <col min="9481" max="9481" width="36.81640625" style="50" customWidth="1"/>
    <col min="9482" max="9482" width="13" style="50" bestFit="1" customWidth="1"/>
    <col min="9483" max="9483" width="12" style="50" bestFit="1" customWidth="1"/>
    <col min="9484" max="9484" width="15.7265625" style="50" customWidth="1"/>
    <col min="9485" max="9485" width="13.26953125" style="50" customWidth="1"/>
    <col min="9486" max="9486" width="14.7265625" style="50" customWidth="1"/>
    <col min="9487" max="9487" width="18.7265625" style="50" customWidth="1"/>
    <col min="9488" max="9488" width="13" style="50" bestFit="1" customWidth="1"/>
    <col min="9489" max="9489" width="13" style="50" customWidth="1"/>
    <col min="9490" max="9490" width="11" style="50" customWidth="1"/>
    <col min="9491" max="9733" width="9.1796875" style="50"/>
    <col min="9734" max="9734" width="5.1796875" style="50" bestFit="1" customWidth="1"/>
    <col min="9735" max="9735" width="33.1796875" style="50" bestFit="1" customWidth="1"/>
    <col min="9736" max="9736" width="8.453125" style="50" customWidth="1"/>
    <col min="9737" max="9737" width="36.81640625" style="50" customWidth="1"/>
    <col min="9738" max="9738" width="13" style="50" bestFit="1" customWidth="1"/>
    <col min="9739" max="9739" width="12" style="50" bestFit="1" customWidth="1"/>
    <col min="9740" max="9740" width="15.7265625" style="50" customWidth="1"/>
    <col min="9741" max="9741" width="13.26953125" style="50" customWidth="1"/>
    <col min="9742" max="9742" width="14.7265625" style="50" customWidth="1"/>
    <col min="9743" max="9743" width="18.7265625" style="50" customWidth="1"/>
    <col min="9744" max="9744" width="13" style="50" bestFit="1" customWidth="1"/>
    <col min="9745" max="9745" width="13" style="50" customWidth="1"/>
    <col min="9746" max="9746" width="11" style="50" customWidth="1"/>
    <col min="9747" max="9989" width="9.1796875" style="50"/>
    <col min="9990" max="9990" width="5.1796875" style="50" bestFit="1" customWidth="1"/>
    <col min="9991" max="9991" width="33.1796875" style="50" bestFit="1" customWidth="1"/>
    <col min="9992" max="9992" width="8.453125" style="50" customWidth="1"/>
    <col min="9993" max="9993" width="36.81640625" style="50" customWidth="1"/>
    <col min="9994" max="9994" width="13" style="50" bestFit="1" customWidth="1"/>
    <col min="9995" max="9995" width="12" style="50" bestFit="1" customWidth="1"/>
    <col min="9996" max="9996" width="15.7265625" style="50" customWidth="1"/>
    <col min="9997" max="9997" width="13.26953125" style="50" customWidth="1"/>
    <col min="9998" max="9998" width="14.7265625" style="50" customWidth="1"/>
    <col min="9999" max="9999" width="18.7265625" style="50" customWidth="1"/>
    <col min="10000" max="10000" width="13" style="50" bestFit="1" customWidth="1"/>
    <col min="10001" max="10001" width="13" style="50" customWidth="1"/>
    <col min="10002" max="10002" width="11" style="50" customWidth="1"/>
    <col min="10003" max="10245" width="9.1796875" style="50"/>
    <col min="10246" max="10246" width="5.1796875" style="50" bestFit="1" customWidth="1"/>
    <col min="10247" max="10247" width="33.1796875" style="50" bestFit="1" customWidth="1"/>
    <col min="10248" max="10248" width="8.453125" style="50" customWidth="1"/>
    <col min="10249" max="10249" width="36.81640625" style="50" customWidth="1"/>
    <col min="10250" max="10250" width="13" style="50" bestFit="1" customWidth="1"/>
    <col min="10251" max="10251" width="12" style="50" bestFit="1" customWidth="1"/>
    <col min="10252" max="10252" width="15.7265625" style="50" customWidth="1"/>
    <col min="10253" max="10253" width="13.26953125" style="50" customWidth="1"/>
    <col min="10254" max="10254" width="14.7265625" style="50" customWidth="1"/>
    <col min="10255" max="10255" width="18.7265625" style="50" customWidth="1"/>
    <col min="10256" max="10256" width="13" style="50" bestFit="1" customWidth="1"/>
    <col min="10257" max="10257" width="13" style="50" customWidth="1"/>
    <col min="10258" max="10258" width="11" style="50" customWidth="1"/>
    <col min="10259" max="10501" width="9.1796875" style="50"/>
    <col min="10502" max="10502" width="5.1796875" style="50" bestFit="1" customWidth="1"/>
    <col min="10503" max="10503" width="33.1796875" style="50" bestFit="1" customWidth="1"/>
    <col min="10504" max="10504" width="8.453125" style="50" customWidth="1"/>
    <col min="10505" max="10505" width="36.81640625" style="50" customWidth="1"/>
    <col min="10506" max="10506" width="13" style="50" bestFit="1" customWidth="1"/>
    <col min="10507" max="10507" width="12" style="50" bestFit="1" customWidth="1"/>
    <col min="10508" max="10508" width="15.7265625" style="50" customWidth="1"/>
    <col min="10509" max="10509" width="13.26953125" style="50" customWidth="1"/>
    <col min="10510" max="10510" width="14.7265625" style="50" customWidth="1"/>
    <col min="10511" max="10511" width="18.7265625" style="50" customWidth="1"/>
    <col min="10512" max="10512" width="13" style="50" bestFit="1" customWidth="1"/>
    <col min="10513" max="10513" width="13" style="50" customWidth="1"/>
    <col min="10514" max="10514" width="11" style="50" customWidth="1"/>
    <col min="10515" max="10757" width="9.1796875" style="50"/>
    <col min="10758" max="10758" width="5.1796875" style="50" bestFit="1" customWidth="1"/>
    <col min="10759" max="10759" width="33.1796875" style="50" bestFit="1" customWidth="1"/>
    <col min="10760" max="10760" width="8.453125" style="50" customWidth="1"/>
    <col min="10761" max="10761" width="36.81640625" style="50" customWidth="1"/>
    <col min="10762" max="10762" width="13" style="50" bestFit="1" customWidth="1"/>
    <col min="10763" max="10763" width="12" style="50" bestFit="1" customWidth="1"/>
    <col min="10764" max="10764" width="15.7265625" style="50" customWidth="1"/>
    <col min="10765" max="10765" width="13.26953125" style="50" customWidth="1"/>
    <col min="10766" max="10766" width="14.7265625" style="50" customWidth="1"/>
    <col min="10767" max="10767" width="18.7265625" style="50" customWidth="1"/>
    <col min="10768" max="10768" width="13" style="50" bestFit="1" customWidth="1"/>
    <col min="10769" max="10769" width="13" style="50" customWidth="1"/>
    <col min="10770" max="10770" width="11" style="50" customWidth="1"/>
    <col min="10771" max="11013" width="9.1796875" style="50"/>
    <col min="11014" max="11014" width="5.1796875" style="50" bestFit="1" customWidth="1"/>
    <col min="11015" max="11015" width="33.1796875" style="50" bestFit="1" customWidth="1"/>
    <col min="11016" max="11016" width="8.453125" style="50" customWidth="1"/>
    <col min="11017" max="11017" width="36.81640625" style="50" customWidth="1"/>
    <col min="11018" max="11018" width="13" style="50" bestFit="1" customWidth="1"/>
    <col min="11019" max="11019" width="12" style="50" bestFit="1" customWidth="1"/>
    <col min="11020" max="11020" width="15.7265625" style="50" customWidth="1"/>
    <col min="11021" max="11021" width="13.26953125" style="50" customWidth="1"/>
    <col min="11022" max="11022" width="14.7265625" style="50" customWidth="1"/>
    <col min="11023" max="11023" width="18.7265625" style="50" customWidth="1"/>
    <col min="11024" max="11024" width="13" style="50" bestFit="1" customWidth="1"/>
    <col min="11025" max="11025" width="13" style="50" customWidth="1"/>
    <col min="11026" max="11026" width="11" style="50" customWidth="1"/>
    <col min="11027" max="11269" width="9.1796875" style="50"/>
    <col min="11270" max="11270" width="5.1796875" style="50" bestFit="1" customWidth="1"/>
    <col min="11271" max="11271" width="33.1796875" style="50" bestFit="1" customWidth="1"/>
    <col min="11272" max="11272" width="8.453125" style="50" customWidth="1"/>
    <col min="11273" max="11273" width="36.81640625" style="50" customWidth="1"/>
    <col min="11274" max="11274" width="13" style="50" bestFit="1" customWidth="1"/>
    <col min="11275" max="11275" width="12" style="50" bestFit="1" customWidth="1"/>
    <col min="11276" max="11276" width="15.7265625" style="50" customWidth="1"/>
    <col min="11277" max="11277" width="13.26953125" style="50" customWidth="1"/>
    <col min="11278" max="11278" width="14.7265625" style="50" customWidth="1"/>
    <col min="11279" max="11279" width="18.7265625" style="50" customWidth="1"/>
    <col min="11280" max="11280" width="13" style="50" bestFit="1" customWidth="1"/>
    <col min="11281" max="11281" width="13" style="50" customWidth="1"/>
    <col min="11282" max="11282" width="11" style="50" customWidth="1"/>
    <col min="11283" max="11525" width="9.1796875" style="50"/>
    <col min="11526" max="11526" width="5.1796875" style="50" bestFit="1" customWidth="1"/>
    <col min="11527" max="11527" width="33.1796875" style="50" bestFit="1" customWidth="1"/>
    <col min="11528" max="11528" width="8.453125" style="50" customWidth="1"/>
    <col min="11529" max="11529" width="36.81640625" style="50" customWidth="1"/>
    <col min="11530" max="11530" width="13" style="50" bestFit="1" customWidth="1"/>
    <col min="11531" max="11531" width="12" style="50" bestFit="1" customWidth="1"/>
    <col min="11532" max="11532" width="15.7265625" style="50" customWidth="1"/>
    <col min="11533" max="11533" width="13.26953125" style="50" customWidth="1"/>
    <col min="11534" max="11534" width="14.7265625" style="50" customWidth="1"/>
    <col min="11535" max="11535" width="18.7265625" style="50" customWidth="1"/>
    <col min="11536" max="11536" width="13" style="50" bestFit="1" customWidth="1"/>
    <col min="11537" max="11537" width="13" style="50" customWidth="1"/>
    <col min="11538" max="11538" width="11" style="50" customWidth="1"/>
    <col min="11539" max="11781" width="9.1796875" style="50"/>
    <col min="11782" max="11782" width="5.1796875" style="50" bestFit="1" customWidth="1"/>
    <col min="11783" max="11783" width="33.1796875" style="50" bestFit="1" customWidth="1"/>
    <col min="11784" max="11784" width="8.453125" style="50" customWidth="1"/>
    <col min="11785" max="11785" width="36.81640625" style="50" customWidth="1"/>
    <col min="11786" max="11786" width="13" style="50" bestFit="1" customWidth="1"/>
    <col min="11787" max="11787" width="12" style="50" bestFit="1" customWidth="1"/>
    <col min="11788" max="11788" width="15.7265625" style="50" customWidth="1"/>
    <col min="11789" max="11789" width="13.26953125" style="50" customWidth="1"/>
    <col min="11790" max="11790" width="14.7265625" style="50" customWidth="1"/>
    <col min="11791" max="11791" width="18.7265625" style="50" customWidth="1"/>
    <col min="11792" max="11792" width="13" style="50" bestFit="1" customWidth="1"/>
    <col min="11793" max="11793" width="13" style="50" customWidth="1"/>
    <col min="11794" max="11794" width="11" style="50" customWidth="1"/>
    <col min="11795" max="12037" width="9.1796875" style="50"/>
    <col min="12038" max="12038" width="5.1796875" style="50" bestFit="1" customWidth="1"/>
    <col min="12039" max="12039" width="33.1796875" style="50" bestFit="1" customWidth="1"/>
    <col min="12040" max="12040" width="8.453125" style="50" customWidth="1"/>
    <col min="12041" max="12041" width="36.81640625" style="50" customWidth="1"/>
    <col min="12042" max="12042" width="13" style="50" bestFit="1" customWidth="1"/>
    <col min="12043" max="12043" width="12" style="50" bestFit="1" customWidth="1"/>
    <col min="12044" max="12044" width="15.7265625" style="50" customWidth="1"/>
    <col min="12045" max="12045" width="13.26953125" style="50" customWidth="1"/>
    <col min="12046" max="12046" width="14.7265625" style="50" customWidth="1"/>
    <col min="12047" max="12047" width="18.7265625" style="50" customWidth="1"/>
    <col min="12048" max="12048" width="13" style="50" bestFit="1" customWidth="1"/>
    <col min="12049" max="12049" width="13" style="50" customWidth="1"/>
    <col min="12050" max="12050" width="11" style="50" customWidth="1"/>
    <col min="12051" max="12293" width="9.1796875" style="50"/>
    <col min="12294" max="12294" width="5.1796875" style="50" bestFit="1" customWidth="1"/>
    <col min="12295" max="12295" width="33.1796875" style="50" bestFit="1" customWidth="1"/>
    <col min="12296" max="12296" width="8.453125" style="50" customWidth="1"/>
    <col min="12297" max="12297" width="36.81640625" style="50" customWidth="1"/>
    <col min="12298" max="12298" width="13" style="50" bestFit="1" customWidth="1"/>
    <col min="12299" max="12299" width="12" style="50" bestFit="1" customWidth="1"/>
    <col min="12300" max="12300" width="15.7265625" style="50" customWidth="1"/>
    <col min="12301" max="12301" width="13.26953125" style="50" customWidth="1"/>
    <col min="12302" max="12302" width="14.7265625" style="50" customWidth="1"/>
    <col min="12303" max="12303" width="18.7265625" style="50" customWidth="1"/>
    <col min="12304" max="12304" width="13" style="50" bestFit="1" customWidth="1"/>
    <col min="12305" max="12305" width="13" style="50" customWidth="1"/>
    <col min="12306" max="12306" width="11" style="50" customWidth="1"/>
    <col min="12307" max="12549" width="9.1796875" style="50"/>
    <col min="12550" max="12550" width="5.1796875" style="50" bestFit="1" customWidth="1"/>
    <col min="12551" max="12551" width="33.1796875" style="50" bestFit="1" customWidth="1"/>
    <col min="12552" max="12552" width="8.453125" style="50" customWidth="1"/>
    <col min="12553" max="12553" width="36.81640625" style="50" customWidth="1"/>
    <col min="12554" max="12554" width="13" style="50" bestFit="1" customWidth="1"/>
    <col min="12555" max="12555" width="12" style="50" bestFit="1" customWidth="1"/>
    <col min="12556" max="12556" width="15.7265625" style="50" customWidth="1"/>
    <col min="12557" max="12557" width="13.26953125" style="50" customWidth="1"/>
    <col min="12558" max="12558" width="14.7265625" style="50" customWidth="1"/>
    <col min="12559" max="12559" width="18.7265625" style="50" customWidth="1"/>
    <col min="12560" max="12560" width="13" style="50" bestFit="1" customWidth="1"/>
    <col min="12561" max="12561" width="13" style="50" customWidth="1"/>
    <col min="12562" max="12562" width="11" style="50" customWidth="1"/>
    <col min="12563" max="12805" width="9.1796875" style="50"/>
    <col min="12806" max="12806" width="5.1796875" style="50" bestFit="1" customWidth="1"/>
    <col min="12807" max="12807" width="33.1796875" style="50" bestFit="1" customWidth="1"/>
    <col min="12808" max="12808" width="8.453125" style="50" customWidth="1"/>
    <col min="12809" max="12809" width="36.81640625" style="50" customWidth="1"/>
    <col min="12810" max="12810" width="13" style="50" bestFit="1" customWidth="1"/>
    <col min="12811" max="12811" width="12" style="50" bestFit="1" customWidth="1"/>
    <col min="12812" max="12812" width="15.7265625" style="50" customWidth="1"/>
    <col min="12813" max="12813" width="13.26953125" style="50" customWidth="1"/>
    <col min="12814" max="12814" width="14.7265625" style="50" customWidth="1"/>
    <col min="12815" max="12815" width="18.7265625" style="50" customWidth="1"/>
    <col min="12816" max="12816" width="13" style="50" bestFit="1" customWidth="1"/>
    <col min="12817" max="12817" width="13" style="50" customWidth="1"/>
    <col min="12818" max="12818" width="11" style="50" customWidth="1"/>
    <col min="12819" max="13061" width="9.1796875" style="50"/>
    <col min="13062" max="13062" width="5.1796875" style="50" bestFit="1" customWidth="1"/>
    <col min="13063" max="13063" width="33.1796875" style="50" bestFit="1" customWidth="1"/>
    <col min="13064" max="13064" width="8.453125" style="50" customWidth="1"/>
    <col min="13065" max="13065" width="36.81640625" style="50" customWidth="1"/>
    <col min="13066" max="13066" width="13" style="50" bestFit="1" customWidth="1"/>
    <col min="13067" max="13067" width="12" style="50" bestFit="1" customWidth="1"/>
    <col min="13068" max="13068" width="15.7265625" style="50" customWidth="1"/>
    <col min="13069" max="13069" width="13.26953125" style="50" customWidth="1"/>
    <col min="13070" max="13070" width="14.7265625" style="50" customWidth="1"/>
    <col min="13071" max="13071" width="18.7265625" style="50" customWidth="1"/>
    <col min="13072" max="13072" width="13" style="50" bestFit="1" customWidth="1"/>
    <col min="13073" max="13073" width="13" style="50" customWidth="1"/>
    <col min="13074" max="13074" width="11" style="50" customWidth="1"/>
    <col min="13075" max="13317" width="9.1796875" style="50"/>
    <col min="13318" max="13318" width="5.1796875" style="50" bestFit="1" customWidth="1"/>
    <col min="13319" max="13319" width="33.1796875" style="50" bestFit="1" customWidth="1"/>
    <col min="13320" max="13320" width="8.453125" style="50" customWidth="1"/>
    <col min="13321" max="13321" width="36.81640625" style="50" customWidth="1"/>
    <col min="13322" max="13322" width="13" style="50" bestFit="1" customWidth="1"/>
    <col min="13323" max="13323" width="12" style="50" bestFit="1" customWidth="1"/>
    <col min="13324" max="13324" width="15.7265625" style="50" customWidth="1"/>
    <col min="13325" max="13325" width="13.26953125" style="50" customWidth="1"/>
    <col min="13326" max="13326" width="14.7265625" style="50" customWidth="1"/>
    <col min="13327" max="13327" width="18.7265625" style="50" customWidth="1"/>
    <col min="13328" max="13328" width="13" style="50" bestFit="1" customWidth="1"/>
    <col min="13329" max="13329" width="13" style="50" customWidth="1"/>
    <col min="13330" max="13330" width="11" style="50" customWidth="1"/>
    <col min="13331" max="13573" width="9.1796875" style="50"/>
    <col min="13574" max="13574" width="5.1796875" style="50" bestFit="1" customWidth="1"/>
    <col min="13575" max="13575" width="33.1796875" style="50" bestFit="1" customWidth="1"/>
    <col min="13576" max="13576" width="8.453125" style="50" customWidth="1"/>
    <col min="13577" max="13577" width="36.81640625" style="50" customWidth="1"/>
    <col min="13578" max="13578" width="13" style="50" bestFit="1" customWidth="1"/>
    <col min="13579" max="13579" width="12" style="50" bestFit="1" customWidth="1"/>
    <col min="13580" max="13580" width="15.7265625" style="50" customWidth="1"/>
    <col min="13581" max="13581" width="13.26953125" style="50" customWidth="1"/>
    <col min="13582" max="13582" width="14.7265625" style="50" customWidth="1"/>
    <col min="13583" max="13583" width="18.7265625" style="50" customWidth="1"/>
    <col min="13584" max="13584" width="13" style="50" bestFit="1" customWidth="1"/>
    <col min="13585" max="13585" width="13" style="50" customWidth="1"/>
    <col min="13586" max="13586" width="11" style="50" customWidth="1"/>
    <col min="13587" max="13829" width="9.1796875" style="50"/>
    <col min="13830" max="13830" width="5.1796875" style="50" bestFit="1" customWidth="1"/>
    <col min="13831" max="13831" width="33.1796875" style="50" bestFit="1" customWidth="1"/>
    <col min="13832" max="13832" width="8.453125" style="50" customWidth="1"/>
    <col min="13833" max="13833" width="36.81640625" style="50" customWidth="1"/>
    <col min="13834" max="13834" width="13" style="50" bestFit="1" customWidth="1"/>
    <col min="13835" max="13835" width="12" style="50" bestFit="1" customWidth="1"/>
    <col min="13836" max="13836" width="15.7265625" style="50" customWidth="1"/>
    <col min="13837" max="13837" width="13.26953125" style="50" customWidth="1"/>
    <col min="13838" max="13838" width="14.7265625" style="50" customWidth="1"/>
    <col min="13839" max="13839" width="18.7265625" style="50" customWidth="1"/>
    <col min="13840" max="13840" width="13" style="50" bestFit="1" customWidth="1"/>
    <col min="13841" max="13841" width="13" style="50" customWidth="1"/>
    <col min="13842" max="13842" width="11" style="50" customWidth="1"/>
    <col min="13843" max="14085" width="9.1796875" style="50"/>
    <col min="14086" max="14086" width="5.1796875" style="50" bestFit="1" customWidth="1"/>
    <col min="14087" max="14087" width="33.1796875" style="50" bestFit="1" customWidth="1"/>
    <col min="14088" max="14088" width="8.453125" style="50" customWidth="1"/>
    <col min="14089" max="14089" width="36.81640625" style="50" customWidth="1"/>
    <col min="14090" max="14090" width="13" style="50" bestFit="1" customWidth="1"/>
    <col min="14091" max="14091" width="12" style="50" bestFit="1" customWidth="1"/>
    <col min="14092" max="14092" width="15.7265625" style="50" customWidth="1"/>
    <col min="14093" max="14093" width="13.26953125" style="50" customWidth="1"/>
    <col min="14094" max="14094" width="14.7265625" style="50" customWidth="1"/>
    <col min="14095" max="14095" width="18.7265625" style="50" customWidth="1"/>
    <col min="14096" max="14096" width="13" style="50" bestFit="1" customWidth="1"/>
    <col min="14097" max="14097" width="13" style="50" customWidth="1"/>
    <col min="14098" max="14098" width="11" style="50" customWidth="1"/>
    <col min="14099" max="14341" width="9.1796875" style="50"/>
    <col min="14342" max="14342" width="5.1796875" style="50" bestFit="1" customWidth="1"/>
    <col min="14343" max="14343" width="33.1796875" style="50" bestFit="1" customWidth="1"/>
    <col min="14344" max="14344" width="8.453125" style="50" customWidth="1"/>
    <col min="14345" max="14345" width="36.81640625" style="50" customWidth="1"/>
    <col min="14346" max="14346" width="13" style="50" bestFit="1" customWidth="1"/>
    <col min="14347" max="14347" width="12" style="50" bestFit="1" customWidth="1"/>
    <col min="14348" max="14348" width="15.7265625" style="50" customWidth="1"/>
    <col min="14349" max="14349" width="13.26953125" style="50" customWidth="1"/>
    <col min="14350" max="14350" width="14.7265625" style="50" customWidth="1"/>
    <col min="14351" max="14351" width="18.7265625" style="50" customWidth="1"/>
    <col min="14352" max="14352" width="13" style="50" bestFit="1" customWidth="1"/>
    <col min="14353" max="14353" width="13" style="50" customWidth="1"/>
    <col min="14354" max="14354" width="11" style="50" customWidth="1"/>
    <col min="14355" max="14597" width="9.1796875" style="50"/>
    <col min="14598" max="14598" width="5.1796875" style="50" bestFit="1" customWidth="1"/>
    <col min="14599" max="14599" width="33.1796875" style="50" bestFit="1" customWidth="1"/>
    <col min="14600" max="14600" width="8.453125" style="50" customWidth="1"/>
    <col min="14601" max="14601" width="36.81640625" style="50" customWidth="1"/>
    <col min="14602" max="14602" width="13" style="50" bestFit="1" customWidth="1"/>
    <col min="14603" max="14603" width="12" style="50" bestFit="1" customWidth="1"/>
    <col min="14604" max="14604" width="15.7265625" style="50" customWidth="1"/>
    <col min="14605" max="14605" width="13.26953125" style="50" customWidth="1"/>
    <col min="14606" max="14606" width="14.7265625" style="50" customWidth="1"/>
    <col min="14607" max="14607" width="18.7265625" style="50" customWidth="1"/>
    <col min="14608" max="14608" width="13" style="50" bestFit="1" customWidth="1"/>
    <col min="14609" max="14609" width="13" style="50" customWidth="1"/>
    <col min="14610" max="14610" width="11" style="50" customWidth="1"/>
    <col min="14611" max="14853" width="9.1796875" style="50"/>
    <col min="14854" max="14854" width="5.1796875" style="50" bestFit="1" customWidth="1"/>
    <col min="14855" max="14855" width="33.1796875" style="50" bestFit="1" customWidth="1"/>
    <col min="14856" max="14856" width="8.453125" style="50" customWidth="1"/>
    <col min="14857" max="14857" width="36.81640625" style="50" customWidth="1"/>
    <col min="14858" max="14858" width="13" style="50" bestFit="1" customWidth="1"/>
    <col min="14859" max="14859" width="12" style="50" bestFit="1" customWidth="1"/>
    <col min="14860" max="14860" width="15.7265625" style="50" customWidth="1"/>
    <col min="14861" max="14861" width="13.26953125" style="50" customWidth="1"/>
    <col min="14862" max="14862" width="14.7265625" style="50" customWidth="1"/>
    <col min="14863" max="14863" width="18.7265625" style="50" customWidth="1"/>
    <col min="14864" max="14864" width="13" style="50" bestFit="1" customWidth="1"/>
    <col min="14865" max="14865" width="13" style="50" customWidth="1"/>
    <col min="14866" max="14866" width="11" style="50" customWidth="1"/>
    <col min="14867" max="15109" width="9.1796875" style="50"/>
    <col min="15110" max="15110" width="5.1796875" style="50" bestFit="1" customWidth="1"/>
    <col min="15111" max="15111" width="33.1796875" style="50" bestFit="1" customWidth="1"/>
    <col min="15112" max="15112" width="8.453125" style="50" customWidth="1"/>
    <col min="15113" max="15113" width="36.81640625" style="50" customWidth="1"/>
    <col min="15114" max="15114" width="13" style="50" bestFit="1" customWidth="1"/>
    <col min="15115" max="15115" width="12" style="50" bestFit="1" customWidth="1"/>
    <col min="15116" max="15116" width="15.7265625" style="50" customWidth="1"/>
    <col min="15117" max="15117" width="13.26953125" style="50" customWidth="1"/>
    <col min="15118" max="15118" width="14.7265625" style="50" customWidth="1"/>
    <col min="15119" max="15119" width="18.7265625" style="50" customWidth="1"/>
    <col min="15120" max="15120" width="13" style="50" bestFit="1" customWidth="1"/>
    <col min="15121" max="15121" width="13" style="50" customWidth="1"/>
    <col min="15122" max="15122" width="11" style="50" customWidth="1"/>
    <col min="15123" max="15365" width="9.1796875" style="50"/>
    <col min="15366" max="15366" width="5.1796875" style="50" bestFit="1" customWidth="1"/>
    <col min="15367" max="15367" width="33.1796875" style="50" bestFit="1" customWidth="1"/>
    <col min="15368" max="15368" width="8.453125" style="50" customWidth="1"/>
    <col min="15369" max="15369" width="36.81640625" style="50" customWidth="1"/>
    <col min="15370" max="15370" width="13" style="50" bestFit="1" customWidth="1"/>
    <col min="15371" max="15371" width="12" style="50" bestFit="1" customWidth="1"/>
    <col min="15372" max="15372" width="15.7265625" style="50" customWidth="1"/>
    <col min="15373" max="15373" width="13.26953125" style="50" customWidth="1"/>
    <col min="15374" max="15374" width="14.7265625" style="50" customWidth="1"/>
    <col min="15375" max="15375" width="18.7265625" style="50" customWidth="1"/>
    <col min="15376" max="15376" width="13" style="50" bestFit="1" customWidth="1"/>
    <col min="15377" max="15377" width="13" style="50" customWidth="1"/>
    <col min="15378" max="15378" width="11" style="50" customWidth="1"/>
    <col min="15379" max="15621" width="9.1796875" style="50"/>
    <col min="15622" max="15622" width="5.1796875" style="50" bestFit="1" customWidth="1"/>
    <col min="15623" max="15623" width="33.1796875" style="50" bestFit="1" customWidth="1"/>
    <col min="15624" max="15624" width="8.453125" style="50" customWidth="1"/>
    <col min="15625" max="15625" width="36.81640625" style="50" customWidth="1"/>
    <col min="15626" max="15626" width="13" style="50" bestFit="1" customWidth="1"/>
    <col min="15627" max="15627" width="12" style="50" bestFit="1" customWidth="1"/>
    <col min="15628" max="15628" width="15.7265625" style="50" customWidth="1"/>
    <col min="15629" max="15629" width="13.26953125" style="50" customWidth="1"/>
    <col min="15630" max="15630" width="14.7265625" style="50" customWidth="1"/>
    <col min="15631" max="15631" width="18.7265625" style="50" customWidth="1"/>
    <col min="15632" max="15632" width="13" style="50" bestFit="1" customWidth="1"/>
    <col min="15633" max="15633" width="13" style="50" customWidth="1"/>
    <col min="15634" max="15634" width="11" style="50" customWidth="1"/>
    <col min="15635" max="15877" width="9.1796875" style="50"/>
    <col min="15878" max="15878" width="5.1796875" style="50" bestFit="1" customWidth="1"/>
    <col min="15879" max="15879" width="33.1796875" style="50" bestFit="1" customWidth="1"/>
    <col min="15880" max="15880" width="8.453125" style="50" customWidth="1"/>
    <col min="15881" max="15881" width="36.81640625" style="50" customWidth="1"/>
    <col min="15882" max="15882" width="13" style="50" bestFit="1" customWidth="1"/>
    <col min="15883" max="15883" width="12" style="50" bestFit="1" customWidth="1"/>
    <col min="15884" max="15884" width="15.7265625" style="50" customWidth="1"/>
    <col min="15885" max="15885" width="13.26953125" style="50" customWidth="1"/>
    <col min="15886" max="15886" width="14.7265625" style="50" customWidth="1"/>
    <col min="15887" max="15887" width="18.7265625" style="50" customWidth="1"/>
    <col min="15888" max="15888" width="13" style="50" bestFit="1" customWidth="1"/>
    <col min="15889" max="15889" width="13" style="50" customWidth="1"/>
    <col min="15890" max="15890" width="11" style="50" customWidth="1"/>
    <col min="15891" max="16133" width="9.1796875" style="50"/>
    <col min="16134" max="16134" width="5.1796875" style="50" bestFit="1" customWidth="1"/>
    <col min="16135" max="16135" width="33.1796875" style="50" bestFit="1" customWidth="1"/>
    <col min="16136" max="16136" width="8.453125" style="50" customWidth="1"/>
    <col min="16137" max="16137" width="36.81640625" style="50" customWidth="1"/>
    <col min="16138" max="16138" width="13" style="50" bestFit="1" customWidth="1"/>
    <col min="16139" max="16139" width="12" style="50" bestFit="1" customWidth="1"/>
    <col min="16140" max="16140" width="15.7265625" style="50" customWidth="1"/>
    <col min="16141" max="16141" width="13.26953125" style="50" customWidth="1"/>
    <col min="16142" max="16142" width="14.7265625" style="50" customWidth="1"/>
    <col min="16143" max="16143" width="18.7265625" style="50" customWidth="1"/>
    <col min="16144" max="16144" width="13" style="50" bestFit="1" customWidth="1"/>
    <col min="16145" max="16145" width="13" style="50" customWidth="1"/>
    <col min="16146" max="16146" width="11" style="50" customWidth="1"/>
    <col min="16147" max="16384" width="9.1796875" style="50"/>
  </cols>
  <sheetData>
    <row r="1" spans="1:21" ht="16.5">
      <c r="A1" s="45" t="s">
        <v>79</v>
      </c>
      <c r="B1" s="45"/>
      <c r="C1" s="45"/>
      <c r="D1" s="45"/>
      <c r="E1" s="45"/>
      <c r="F1" s="45"/>
      <c r="G1" s="45"/>
      <c r="H1" s="45"/>
      <c r="I1" s="46"/>
      <c r="J1" s="45"/>
      <c r="K1" s="45"/>
      <c r="L1" s="47"/>
      <c r="M1" s="47"/>
      <c r="N1" s="47"/>
      <c r="O1" s="47"/>
      <c r="P1" s="47"/>
      <c r="Q1" s="46"/>
      <c r="R1" s="48"/>
    </row>
    <row r="2" spans="1:21" ht="16.5" customHeight="1">
      <c r="A2" s="51"/>
      <c r="B2" s="52"/>
      <c r="C2" s="52"/>
      <c r="D2" s="53"/>
      <c r="E2" s="53"/>
      <c r="F2" s="53"/>
      <c r="G2" s="53"/>
      <c r="H2" s="54"/>
      <c r="I2" s="55"/>
      <c r="J2" s="54"/>
      <c r="K2" s="53"/>
    </row>
    <row r="3" spans="1:21" s="68" customFormat="1" ht="39.75" customHeight="1">
      <c r="A3" s="59" t="s">
        <v>80</v>
      </c>
      <c r="B3" s="59" t="s">
        <v>81</v>
      </c>
      <c r="C3" s="60" t="s">
        <v>82</v>
      </c>
      <c r="D3" s="60" t="s">
        <v>83</v>
      </c>
      <c r="E3" s="60" t="s">
        <v>84</v>
      </c>
      <c r="F3" s="60" t="s">
        <v>85</v>
      </c>
      <c r="G3" s="60" t="s">
        <v>86</v>
      </c>
      <c r="H3" s="60" t="s">
        <v>87</v>
      </c>
      <c r="I3" s="61" t="s">
        <v>88</v>
      </c>
      <c r="J3" s="62" t="s">
        <v>89</v>
      </c>
      <c r="K3" s="60" t="s">
        <v>90</v>
      </c>
      <c r="L3" s="60" t="s">
        <v>91</v>
      </c>
      <c r="M3" s="131" t="s">
        <v>180</v>
      </c>
      <c r="N3" s="131" t="s">
        <v>1368</v>
      </c>
      <c r="O3" s="63" t="s">
        <v>92</v>
      </c>
      <c r="P3" s="64" t="s">
        <v>93</v>
      </c>
      <c r="Q3" s="65" t="s">
        <v>94</v>
      </c>
      <c r="R3" s="66" t="s">
        <v>95</v>
      </c>
      <c r="S3" s="67" t="s">
        <v>96</v>
      </c>
      <c r="T3" s="67" t="s">
        <v>97</v>
      </c>
    </row>
    <row r="4" spans="1:21" s="68" customFormat="1" ht="85.5" customHeight="1">
      <c r="A4" s="69">
        <v>1</v>
      </c>
      <c r="B4" s="132" t="s">
        <v>98</v>
      </c>
      <c r="C4" s="71" t="s">
        <v>99</v>
      </c>
      <c r="D4" s="71" t="s">
        <v>100</v>
      </c>
      <c r="E4" s="72" t="s">
        <v>101</v>
      </c>
      <c r="F4" s="72"/>
      <c r="G4" s="906" t="s">
        <v>102</v>
      </c>
      <c r="H4" s="73" t="s">
        <v>103</v>
      </c>
      <c r="I4" s="74" t="s">
        <v>104</v>
      </c>
      <c r="J4" s="75">
        <v>12420</v>
      </c>
      <c r="K4" s="69" t="s">
        <v>105</v>
      </c>
      <c r="L4" s="69">
        <v>7</v>
      </c>
      <c r="M4" s="73">
        <v>943920</v>
      </c>
      <c r="N4" s="900">
        <v>6885000</v>
      </c>
      <c r="O4" s="908" t="s">
        <v>106</v>
      </c>
      <c r="P4" s="910">
        <v>100000</v>
      </c>
      <c r="Q4" s="912" t="s">
        <v>107</v>
      </c>
      <c r="R4" s="76" t="s">
        <v>108</v>
      </c>
      <c r="S4" s="914" t="s">
        <v>109</v>
      </c>
      <c r="T4" s="916" t="s">
        <v>110</v>
      </c>
    </row>
    <row r="5" spans="1:21" s="68" customFormat="1" ht="85.5" customHeight="1">
      <c r="A5" s="69">
        <v>2</v>
      </c>
      <c r="B5" s="132" t="s">
        <v>98</v>
      </c>
      <c r="C5" s="71" t="s">
        <v>99</v>
      </c>
      <c r="D5" s="71" t="s">
        <v>100</v>
      </c>
      <c r="E5" s="72" t="s">
        <v>101</v>
      </c>
      <c r="F5" s="72"/>
      <c r="G5" s="907"/>
      <c r="H5" s="73" t="s">
        <v>103</v>
      </c>
      <c r="I5" s="77" t="s">
        <v>111</v>
      </c>
      <c r="J5" s="75">
        <v>79380</v>
      </c>
      <c r="K5" s="69" t="s">
        <v>112</v>
      </c>
      <c r="L5" s="69">
        <v>7</v>
      </c>
      <c r="M5" s="73">
        <v>6032880</v>
      </c>
      <c r="N5" s="901"/>
      <c r="O5" s="909"/>
      <c r="P5" s="911"/>
      <c r="Q5" s="913"/>
      <c r="R5" s="78" t="s">
        <v>113</v>
      </c>
      <c r="S5" s="915"/>
      <c r="T5" s="917"/>
      <c r="U5" s="68">
        <v>86000</v>
      </c>
    </row>
    <row r="6" spans="1:21" s="68" customFormat="1" ht="44">
      <c r="A6" s="69">
        <v>3</v>
      </c>
      <c r="B6" s="133" t="s">
        <v>114</v>
      </c>
      <c r="C6" s="80" t="s">
        <v>115</v>
      </c>
      <c r="D6" s="80" t="s">
        <v>116</v>
      </c>
      <c r="E6" s="81" t="s">
        <v>117</v>
      </c>
      <c r="F6" s="82"/>
      <c r="G6" s="82" t="s">
        <v>118</v>
      </c>
      <c r="H6" s="83" t="s">
        <v>119</v>
      </c>
      <c r="I6" s="84"/>
      <c r="J6" s="85">
        <v>52500</v>
      </c>
      <c r="K6" s="86" t="s">
        <v>120</v>
      </c>
      <c r="L6" s="86">
        <v>5</v>
      </c>
      <c r="M6" s="87">
        <v>1312500</v>
      </c>
      <c r="N6" s="87">
        <v>1207500</v>
      </c>
      <c r="O6" s="88" t="s">
        <v>121</v>
      </c>
      <c r="P6" s="88">
        <v>100000</v>
      </c>
      <c r="Q6" s="89" t="s">
        <v>122</v>
      </c>
      <c r="R6" s="76" t="s">
        <v>123</v>
      </c>
      <c r="S6" s="90" t="s">
        <v>124</v>
      </c>
      <c r="T6" s="67" t="s">
        <v>110</v>
      </c>
    </row>
    <row r="7" spans="1:21" s="68" customFormat="1" ht="66">
      <c r="A7" s="69">
        <v>4</v>
      </c>
      <c r="B7" s="79" t="s">
        <v>125</v>
      </c>
      <c r="C7" s="80" t="s">
        <v>126</v>
      </c>
      <c r="D7" s="80" t="s">
        <v>127</v>
      </c>
      <c r="E7" s="82" t="s">
        <v>128</v>
      </c>
      <c r="F7" s="82"/>
      <c r="G7" s="82" t="s">
        <v>129</v>
      </c>
      <c r="H7" s="83" t="s">
        <v>130</v>
      </c>
      <c r="I7" s="84"/>
      <c r="J7" s="85">
        <v>79164</v>
      </c>
      <c r="K7" s="91">
        <v>5001647288</v>
      </c>
      <c r="L7" s="86">
        <v>5</v>
      </c>
      <c r="M7" s="87">
        <v>4354020</v>
      </c>
      <c r="N7" s="87">
        <v>4195692</v>
      </c>
      <c r="O7" s="92" t="s">
        <v>131</v>
      </c>
      <c r="P7" s="88">
        <f>M7*10%/5*3</f>
        <v>261241.19999999998</v>
      </c>
      <c r="Q7" s="89" t="s">
        <v>132</v>
      </c>
      <c r="R7" s="76"/>
      <c r="S7" s="90" t="s">
        <v>133</v>
      </c>
      <c r="T7" s="67" t="s">
        <v>110</v>
      </c>
      <c r="U7" s="68">
        <v>240000</v>
      </c>
    </row>
    <row r="8" spans="1:21" s="68" customFormat="1" ht="58.5" customHeight="1">
      <c r="A8" s="93">
        <v>5</v>
      </c>
      <c r="B8" s="133" t="s">
        <v>134</v>
      </c>
      <c r="C8" s="94" t="s">
        <v>135</v>
      </c>
      <c r="D8" s="94" t="s">
        <v>136</v>
      </c>
      <c r="E8" s="95" t="s">
        <v>137</v>
      </c>
      <c r="F8" s="95" t="s">
        <v>138</v>
      </c>
      <c r="G8" s="95"/>
      <c r="H8" s="96" t="s">
        <v>139</v>
      </c>
      <c r="I8" s="97"/>
      <c r="J8" s="98">
        <v>40392</v>
      </c>
      <c r="K8" s="99" t="s">
        <v>140</v>
      </c>
      <c r="L8" s="100">
        <v>5</v>
      </c>
      <c r="M8" s="101">
        <v>2261952</v>
      </c>
      <c r="N8" s="101">
        <v>2100384</v>
      </c>
      <c r="O8" s="102"/>
      <c r="P8" s="102"/>
      <c r="Q8" s="89" t="s">
        <v>141</v>
      </c>
      <c r="R8" s="103"/>
      <c r="S8" s="104" t="s">
        <v>142</v>
      </c>
      <c r="T8" s="105" t="s">
        <v>110</v>
      </c>
    </row>
    <row r="9" spans="1:21" s="68" customFormat="1" ht="54" customHeight="1">
      <c r="A9" s="93">
        <v>6</v>
      </c>
      <c r="B9" s="133" t="s">
        <v>143</v>
      </c>
      <c r="C9" s="94" t="s">
        <v>144</v>
      </c>
      <c r="D9" s="94" t="s">
        <v>145</v>
      </c>
      <c r="E9" s="95" t="s">
        <v>146</v>
      </c>
      <c r="F9" s="95"/>
      <c r="G9" s="95"/>
      <c r="H9" s="106" t="s">
        <v>147</v>
      </c>
      <c r="I9" s="97"/>
      <c r="J9" s="98">
        <v>10152</v>
      </c>
      <c r="K9" s="100" t="s">
        <v>148</v>
      </c>
      <c r="L9" s="100">
        <v>5</v>
      </c>
      <c r="M9" s="101">
        <v>487296</v>
      </c>
      <c r="N9" s="918">
        <v>2515050</v>
      </c>
      <c r="O9" s="102"/>
      <c r="P9" s="102"/>
      <c r="Q9" s="89" t="s">
        <v>141</v>
      </c>
      <c r="R9" s="103"/>
      <c r="S9" s="902" t="s">
        <v>149</v>
      </c>
      <c r="T9" s="904" t="s">
        <v>110</v>
      </c>
    </row>
    <row r="10" spans="1:21" s="68" customFormat="1" ht="50.25" customHeight="1">
      <c r="A10" s="93">
        <v>7</v>
      </c>
      <c r="B10" s="133" t="s">
        <v>143</v>
      </c>
      <c r="C10" s="94" t="s">
        <v>144</v>
      </c>
      <c r="D10" s="94" t="s">
        <v>145</v>
      </c>
      <c r="E10" s="95" t="s">
        <v>146</v>
      </c>
      <c r="F10" s="95"/>
      <c r="G10" s="95"/>
      <c r="H10" s="106" t="s">
        <v>150</v>
      </c>
      <c r="I10" s="97"/>
      <c r="J10" s="98">
        <v>62370</v>
      </c>
      <c r="K10" s="100" t="s">
        <v>151</v>
      </c>
      <c r="L10" s="100">
        <v>5</v>
      </c>
      <c r="M10" s="101">
        <v>2245320</v>
      </c>
      <c r="N10" s="919"/>
      <c r="O10" s="107"/>
      <c r="P10" s="107"/>
      <c r="Q10" s="89" t="s">
        <v>141</v>
      </c>
      <c r="R10" s="103"/>
      <c r="S10" s="903"/>
      <c r="T10" s="905"/>
    </row>
    <row r="11" spans="1:21" s="68" customFormat="1" ht="62.25" customHeight="1">
      <c r="A11" s="69">
        <v>8</v>
      </c>
      <c r="B11" s="70" t="s">
        <v>152</v>
      </c>
      <c r="C11" s="80" t="s">
        <v>153</v>
      </c>
      <c r="D11" s="80" t="s">
        <v>154</v>
      </c>
      <c r="E11" s="72" t="s">
        <v>155</v>
      </c>
      <c r="F11" s="82"/>
      <c r="G11" s="82" t="s">
        <v>156</v>
      </c>
      <c r="H11" s="87" t="s">
        <v>157</v>
      </c>
      <c r="I11" s="108"/>
      <c r="J11" s="85">
        <v>14910</v>
      </c>
      <c r="K11" s="86" t="s">
        <v>158</v>
      </c>
      <c r="L11" s="86"/>
      <c r="M11" s="87">
        <v>626220</v>
      </c>
      <c r="N11" s="87">
        <v>626220</v>
      </c>
      <c r="O11" s="88" t="s">
        <v>121</v>
      </c>
      <c r="P11" s="88">
        <f>M11*10%</f>
        <v>62622</v>
      </c>
      <c r="Q11" s="89" t="s">
        <v>159</v>
      </c>
      <c r="R11" s="76" t="s">
        <v>123</v>
      </c>
      <c r="S11" s="109" t="s">
        <v>160</v>
      </c>
      <c r="T11" s="67" t="s">
        <v>110</v>
      </c>
    </row>
    <row r="12" spans="1:21" s="68" customFormat="1" ht="42.75" customHeight="1">
      <c r="A12" s="110" t="s">
        <v>161</v>
      </c>
      <c r="B12" s="111" t="s">
        <v>162</v>
      </c>
      <c r="C12" s="80" t="s">
        <v>163</v>
      </c>
      <c r="D12" s="80" t="s">
        <v>164</v>
      </c>
      <c r="E12" s="72"/>
      <c r="F12" s="82"/>
      <c r="G12" s="82"/>
      <c r="H12" s="87" t="s">
        <v>165</v>
      </c>
      <c r="I12" s="108"/>
      <c r="J12" s="85">
        <v>37800</v>
      </c>
      <c r="K12" s="86" t="s">
        <v>166</v>
      </c>
      <c r="L12" s="86">
        <v>5</v>
      </c>
      <c r="M12" s="87">
        <v>189000</v>
      </c>
      <c r="N12" s="900">
        <v>113400</v>
      </c>
      <c r="O12" s="88" t="s">
        <v>121</v>
      </c>
      <c r="P12" s="88">
        <f>M12*10%</f>
        <v>18900</v>
      </c>
      <c r="Q12" s="89" t="s">
        <v>159</v>
      </c>
      <c r="R12" s="76" t="s">
        <v>123</v>
      </c>
      <c r="S12" s="109"/>
      <c r="T12" s="67" t="s">
        <v>110</v>
      </c>
    </row>
    <row r="13" spans="1:21" s="68" customFormat="1" ht="39.75" customHeight="1">
      <c r="A13" s="110" t="s">
        <v>167</v>
      </c>
      <c r="B13" s="111" t="s">
        <v>162</v>
      </c>
      <c r="C13" s="80"/>
      <c r="D13" s="80"/>
      <c r="E13" s="82"/>
      <c r="F13" s="82"/>
      <c r="G13" s="82"/>
      <c r="H13" s="87" t="s">
        <v>168</v>
      </c>
      <c r="I13" s="108"/>
      <c r="J13" s="85"/>
      <c r="K13" s="86"/>
      <c r="L13" s="86"/>
      <c r="M13" s="87">
        <v>25920</v>
      </c>
      <c r="N13" s="901"/>
      <c r="O13" s="88"/>
      <c r="P13" s="88">
        <v>10000</v>
      </c>
      <c r="Q13" s="89" t="s">
        <v>169</v>
      </c>
      <c r="R13" s="76"/>
      <c r="S13" s="109" t="s">
        <v>170</v>
      </c>
      <c r="T13" s="67" t="s">
        <v>110</v>
      </c>
    </row>
    <row r="14" spans="1:21" s="68" customFormat="1" ht="44.5" thickBot="1">
      <c r="A14" s="69">
        <v>10</v>
      </c>
      <c r="B14" s="79" t="s">
        <v>171</v>
      </c>
      <c r="C14" s="80" t="s">
        <v>172</v>
      </c>
      <c r="D14" s="80" t="s">
        <v>173</v>
      </c>
      <c r="E14" s="82" t="s">
        <v>174</v>
      </c>
      <c r="F14" s="82"/>
      <c r="G14" s="82"/>
      <c r="H14" s="87"/>
      <c r="I14" s="108"/>
      <c r="J14" s="85">
        <v>38000</v>
      </c>
      <c r="K14" s="86"/>
      <c r="L14" s="86"/>
      <c r="M14" s="87"/>
      <c r="N14" s="87"/>
      <c r="O14" s="112"/>
      <c r="P14" s="112"/>
      <c r="Q14" s="89" t="s">
        <v>175</v>
      </c>
      <c r="R14" s="76"/>
      <c r="S14" s="90" t="s">
        <v>176</v>
      </c>
      <c r="T14" s="67" t="s">
        <v>110</v>
      </c>
    </row>
    <row r="15" spans="1:21" ht="33" customHeight="1" thickBot="1">
      <c r="A15" s="113"/>
      <c r="B15" s="114" t="s">
        <v>40</v>
      </c>
      <c r="C15" s="115"/>
      <c r="D15" s="115"/>
      <c r="E15" s="115"/>
      <c r="F15" s="115"/>
      <c r="G15" s="115"/>
      <c r="H15" s="116" t="s">
        <v>177</v>
      </c>
      <c r="I15" s="117"/>
      <c r="J15" s="118">
        <f>SUM(J4:J14)</f>
        <v>427088</v>
      </c>
      <c r="K15" s="115"/>
      <c r="L15" s="119"/>
      <c r="M15" s="120">
        <f>SUM(M4:M14)</f>
        <v>18479028</v>
      </c>
      <c r="N15" s="120"/>
      <c r="O15" s="121">
        <f>SUM(O4:O14)</f>
        <v>0</v>
      </c>
      <c r="P15" s="121">
        <f>SUM(P4:P14)</f>
        <v>552763.19999999995</v>
      </c>
      <c r="Q15" s="122"/>
      <c r="R15" s="116"/>
      <c r="S15" s="123"/>
      <c r="T15" s="123"/>
    </row>
    <row r="16" spans="1:21" ht="14.25" customHeight="1">
      <c r="A16" s="124"/>
      <c r="B16" s="125"/>
      <c r="C16" s="126"/>
      <c r="D16" s="126"/>
      <c r="E16" s="126"/>
      <c r="F16" s="126"/>
      <c r="G16" s="126"/>
      <c r="H16" s="127"/>
      <c r="I16" s="128"/>
      <c r="J16" s="127"/>
      <c r="K16" s="126"/>
    </row>
  </sheetData>
  <mergeCells count="11">
    <mergeCell ref="N12:N13"/>
    <mergeCell ref="S9:S10"/>
    <mergeCell ref="T9:T10"/>
    <mergeCell ref="G4:G5"/>
    <mergeCell ref="O4:O5"/>
    <mergeCell ref="P4:P5"/>
    <mergeCell ref="Q4:Q5"/>
    <mergeCell ref="S4:S5"/>
    <mergeCell ref="T4:T5"/>
    <mergeCell ref="N4:N5"/>
    <mergeCell ref="N9:N10"/>
  </mergeCells>
  <phoneticPr fontId="5"/>
  <pageMargins left="0.7" right="0.7" top="0.75" bottom="0.75" header="0.3" footer="0.3"/>
  <pageSetup paperSize="9" scale="37"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9" tint="0.39997558519241921"/>
  </sheetPr>
  <dimension ref="A2:Y157"/>
  <sheetViews>
    <sheetView view="pageBreakPreview" zoomScale="75" zoomScaleNormal="75" zoomScaleSheetLayoutView="75" workbookViewId="0">
      <pane xSplit="7" ySplit="6" topLeftCell="I105" activePane="bottomRight" state="frozen"/>
      <selection activeCell="R130" sqref="R130"/>
      <selection pane="topRight" activeCell="R130" sqref="R130"/>
      <selection pane="bottomLeft" activeCell="R130" sqref="R130"/>
      <selection pane="bottomRight" activeCell="R130" sqref="R130"/>
    </sheetView>
  </sheetViews>
  <sheetFormatPr defaultColWidth="9.1796875" defaultRowHeight="13"/>
  <cols>
    <col min="1" max="1" width="8.7265625" style="186" customWidth="1"/>
    <col min="2" max="2" width="9.1796875" style="186"/>
    <col min="3" max="3" width="12.1796875" style="186" customWidth="1"/>
    <col min="4" max="4" width="4.1796875" style="186" customWidth="1"/>
    <col min="5" max="6" width="9.1796875" style="186"/>
    <col min="7" max="7" width="18.453125" style="186" bestFit="1" customWidth="1"/>
    <col min="8" max="8" width="16.1796875" style="186" customWidth="1"/>
    <col min="9" max="20" width="12.7265625" style="186" customWidth="1"/>
    <col min="21" max="21" width="16.1796875" style="186" customWidth="1"/>
    <col min="22" max="16384" width="9.1796875" style="186"/>
  </cols>
  <sheetData>
    <row r="2" spans="1:25" s="222" customFormat="1" ht="24.75" customHeight="1">
      <c r="A2" s="215"/>
      <c r="B2" s="215"/>
      <c r="C2" s="215"/>
      <c r="D2" s="216" t="s">
        <v>1369</v>
      </c>
      <c r="E2" s="216"/>
      <c r="F2" s="217"/>
      <c r="G2" s="218"/>
      <c r="H2" s="218"/>
      <c r="I2" s="219"/>
      <c r="J2" s="218"/>
      <c r="K2" s="218"/>
      <c r="L2" s="218"/>
      <c r="M2" s="218"/>
      <c r="N2" s="220"/>
      <c r="O2" s="218"/>
      <c r="P2" s="218"/>
      <c r="Q2" s="218"/>
      <c r="R2" s="218"/>
      <c r="S2" s="218"/>
      <c r="T2" s="218"/>
      <c r="U2" s="221" t="s">
        <v>1370</v>
      </c>
      <c r="X2" s="215"/>
      <c r="Y2" s="215"/>
    </row>
    <row r="3" spans="1:25" s="222" customFormat="1" ht="16.5" customHeight="1">
      <c r="A3" s="215"/>
      <c r="B3" s="215"/>
      <c r="C3" s="215"/>
      <c r="D3" s="223"/>
      <c r="E3" s="223"/>
      <c r="F3" s="224"/>
      <c r="G3" s="225"/>
      <c r="H3" s="225"/>
      <c r="I3" s="215"/>
      <c r="J3" s="225"/>
      <c r="K3" s="225"/>
      <c r="L3" s="225"/>
      <c r="M3" s="225"/>
      <c r="N3" s="226"/>
      <c r="O3" s="225"/>
      <c r="P3" s="225"/>
      <c r="Q3" s="225"/>
      <c r="R3" s="225"/>
      <c r="S3" s="225"/>
      <c r="T3" s="225"/>
      <c r="U3" s="227"/>
      <c r="X3" s="215"/>
      <c r="Y3" s="215"/>
    </row>
    <row r="4" spans="1:25" s="222" customFormat="1" ht="29.25" customHeight="1">
      <c r="A4" s="215"/>
      <c r="B4" s="215"/>
      <c r="C4" s="215"/>
      <c r="D4" s="228" t="s">
        <v>1371</v>
      </c>
      <c r="E4" s="223"/>
      <c r="F4" s="224"/>
      <c r="G4" s="225"/>
      <c r="H4" s="225"/>
      <c r="I4" s="215"/>
      <c r="J4" s="225"/>
      <c r="K4" s="225"/>
      <c r="L4" s="225"/>
      <c r="M4" s="225"/>
      <c r="N4" s="226"/>
      <c r="O4" s="225"/>
      <c r="P4" s="225">
        <v>1</v>
      </c>
      <c r="Q4" s="225"/>
      <c r="R4" s="225"/>
      <c r="S4" s="225"/>
      <c r="T4" s="225"/>
      <c r="U4" s="227"/>
      <c r="X4" s="215"/>
      <c r="Y4" s="215"/>
    </row>
    <row r="5" spans="1:25" s="222" customFormat="1" ht="11.25" customHeight="1" thickBot="1">
      <c r="A5" s="229"/>
      <c r="B5" s="229"/>
      <c r="C5" s="230"/>
      <c r="D5" s="230"/>
      <c r="E5" s="231"/>
      <c r="F5" s="232"/>
      <c r="G5" s="231"/>
      <c r="H5" s="231"/>
      <c r="I5" s="233"/>
      <c r="N5" s="234"/>
      <c r="U5" s="234" t="s">
        <v>1372</v>
      </c>
      <c r="X5" s="229"/>
      <c r="Y5" s="230"/>
    </row>
    <row r="6" spans="1:25" s="222" customFormat="1" ht="24.75" customHeight="1" thickBot="1">
      <c r="A6" s="235"/>
      <c r="B6" s="235"/>
      <c r="C6" s="235"/>
      <c r="D6" s="929" t="s">
        <v>1373</v>
      </c>
      <c r="E6" s="930"/>
      <c r="F6" s="930"/>
      <c r="G6" s="931"/>
      <c r="H6" s="236" t="s">
        <v>1374</v>
      </c>
      <c r="I6" s="237" t="s">
        <v>1375</v>
      </c>
      <c r="J6" s="237" t="s">
        <v>1376</v>
      </c>
      <c r="K6" s="237" t="s">
        <v>1377</v>
      </c>
      <c r="L6" s="237" t="s">
        <v>1378</v>
      </c>
      <c r="M6" s="237" t="s">
        <v>1379</v>
      </c>
      <c r="N6" s="237" t="s">
        <v>1380</v>
      </c>
      <c r="O6" s="237" t="s">
        <v>1381</v>
      </c>
      <c r="P6" s="237" t="s">
        <v>1382</v>
      </c>
      <c r="Q6" s="237" t="s">
        <v>1383</v>
      </c>
      <c r="R6" s="237" t="s">
        <v>1384</v>
      </c>
      <c r="S6" s="237" t="s">
        <v>1385</v>
      </c>
      <c r="T6" s="238" t="s">
        <v>1386</v>
      </c>
      <c r="U6" s="239" t="s">
        <v>1387</v>
      </c>
      <c r="X6" s="235"/>
      <c r="Y6" s="235"/>
    </row>
    <row r="7" spans="1:25" s="247" customFormat="1" ht="15" customHeight="1">
      <c r="A7" s="240"/>
      <c r="B7" s="240"/>
      <c r="C7" s="240" t="str">
        <f>B9</f>
        <v>長期</v>
      </c>
      <c r="D7" s="920">
        <v>1</v>
      </c>
      <c r="E7" s="932" t="s">
        <v>1388</v>
      </c>
      <c r="F7" s="933"/>
      <c r="G7" s="241" t="s">
        <v>1389</v>
      </c>
      <c r="H7" s="242"/>
      <c r="I7" s="243">
        <v>500000</v>
      </c>
      <c r="J7" s="244">
        <v>500000</v>
      </c>
      <c r="K7" s="244"/>
      <c r="L7" s="244"/>
      <c r="M7" s="244"/>
      <c r="N7" s="244"/>
      <c r="O7" s="244"/>
      <c r="P7" s="244"/>
      <c r="Q7" s="244"/>
      <c r="R7" s="244"/>
      <c r="S7" s="244"/>
      <c r="T7" s="245"/>
      <c r="U7" s="246">
        <f>SUM(I7:T7)</f>
        <v>1000000</v>
      </c>
      <c r="X7" s="240"/>
      <c r="Y7" s="240"/>
    </row>
    <row r="8" spans="1:25" s="247" customFormat="1" ht="15" customHeight="1">
      <c r="A8" s="240"/>
      <c r="B8" s="240"/>
      <c r="C8" s="240" t="s">
        <v>767</v>
      </c>
      <c r="D8" s="921"/>
      <c r="E8" s="934"/>
      <c r="F8" s="935"/>
      <c r="G8" s="248" t="s">
        <v>1390</v>
      </c>
      <c r="H8" s="249"/>
      <c r="I8" s="250">
        <f t="shared" ref="I8:T8" si="0">H9*1.725%/12</f>
        <v>19406.250000000004</v>
      </c>
      <c r="J8" s="251">
        <f t="shared" si="0"/>
        <v>18687.500000000004</v>
      </c>
      <c r="K8" s="251">
        <f t="shared" si="0"/>
        <v>17968.750000000004</v>
      </c>
      <c r="L8" s="252">
        <f t="shared" si="0"/>
        <v>17968.750000000004</v>
      </c>
      <c r="M8" s="251">
        <f t="shared" si="0"/>
        <v>17968.750000000004</v>
      </c>
      <c r="N8" s="251">
        <f t="shared" si="0"/>
        <v>17968.750000000004</v>
      </c>
      <c r="O8" s="251">
        <f t="shared" si="0"/>
        <v>17968.750000000004</v>
      </c>
      <c r="P8" s="251">
        <f t="shared" si="0"/>
        <v>17968.750000000004</v>
      </c>
      <c r="Q8" s="251">
        <f t="shared" si="0"/>
        <v>17968.750000000004</v>
      </c>
      <c r="R8" s="252">
        <f t="shared" si="0"/>
        <v>17968.750000000004</v>
      </c>
      <c r="S8" s="251">
        <f t="shared" si="0"/>
        <v>17968.750000000004</v>
      </c>
      <c r="T8" s="253">
        <f t="shared" si="0"/>
        <v>17968.750000000004</v>
      </c>
      <c r="U8" s="254">
        <f>SUM(I8:T8)</f>
        <v>217781.25000000003</v>
      </c>
      <c r="X8" s="240"/>
      <c r="Y8" s="240"/>
    </row>
    <row r="9" spans="1:25" s="222" customFormat="1" ht="15" customHeight="1">
      <c r="A9" s="240" t="s">
        <v>1391</v>
      </c>
      <c r="B9" s="240" t="s">
        <v>1392</v>
      </c>
      <c r="C9" s="240">
        <f>D7</f>
        <v>1</v>
      </c>
      <c r="D9" s="922"/>
      <c r="E9" s="936"/>
      <c r="F9" s="937"/>
      <c r="G9" s="255" t="s">
        <v>1393</v>
      </c>
      <c r="H9" s="256">
        <v>13500000</v>
      </c>
      <c r="I9" s="257">
        <f t="shared" ref="I9:T9" si="1">H9-I7</f>
        <v>13000000</v>
      </c>
      <c r="J9" s="257">
        <f t="shared" si="1"/>
        <v>12500000</v>
      </c>
      <c r="K9" s="257">
        <f t="shared" si="1"/>
        <v>12500000</v>
      </c>
      <c r="L9" s="257">
        <f t="shared" si="1"/>
        <v>12500000</v>
      </c>
      <c r="M9" s="257">
        <f t="shared" si="1"/>
        <v>12500000</v>
      </c>
      <c r="N9" s="257">
        <f t="shared" si="1"/>
        <v>12500000</v>
      </c>
      <c r="O9" s="257">
        <f t="shared" si="1"/>
        <v>12500000</v>
      </c>
      <c r="P9" s="257">
        <f t="shared" si="1"/>
        <v>12500000</v>
      </c>
      <c r="Q9" s="257">
        <f t="shared" si="1"/>
        <v>12500000</v>
      </c>
      <c r="R9" s="257">
        <f t="shared" si="1"/>
        <v>12500000</v>
      </c>
      <c r="S9" s="257">
        <f t="shared" si="1"/>
        <v>12500000</v>
      </c>
      <c r="T9" s="258">
        <f t="shared" si="1"/>
        <v>12500000</v>
      </c>
      <c r="U9" s="259">
        <v>500000</v>
      </c>
      <c r="V9" s="247"/>
      <c r="X9" s="240"/>
      <c r="Y9" s="240"/>
    </row>
    <row r="10" spans="1:25" s="247" customFormat="1" ht="15" customHeight="1">
      <c r="A10" s="240"/>
      <c r="B10" s="240"/>
      <c r="C10" s="240" t="str">
        <f>B12</f>
        <v>長期</v>
      </c>
      <c r="D10" s="920">
        <f>+D7+1</f>
        <v>2</v>
      </c>
      <c r="E10" s="934" t="s">
        <v>1394</v>
      </c>
      <c r="F10" s="935"/>
      <c r="G10" s="260" t="s">
        <v>1395</v>
      </c>
      <c r="H10" s="261"/>
      <c r="I10" s="262">
        <v>1166000</v>
      </c>
      <c r="J10" s="263">
        <v>1166000</v>
      </c>
      <c r="K10" s="263"/>
      <c r="L10" s="263"/>
      <c r="M10" s="263"/>
      <c r="N10" s="263"/>
      <c r="O10" s="263"/>
      <c r="P10" s="263"/>
      <c r="Q10" s="263"/>
      <c r="R10" s="263"/>
      <c r="S10" s="263"/>
      <c r="T10" s="264"/>
      <c r="U10" s="265">
        <f>SUM(I10:T10)</f>
        <v>2332000</v>
      </c>
      <c r="X10" s="240"/>
      <c r="Y10" s="240"/>
    </row>
    <row r="11" spans="1:25" s="247" customFormat="1" ht="15" customHeight="1">
      <c r="A11" s="240"/>
      <c r="B11" s="240"/>
      <c r="C11" s="240" t="s">
        <v>767</v>
      </c>
      <c r="D11" s="921"/>
      <c r="E11" s="934"/>
      <c r="F11" s="935"/>
      <c r="G11" s="266" t="s">
        <v>1396</v>
      </c>
      <c r="H11" s="249"/>
      <c r="I11" s="250">
        <f t="shared" ref="I11:T11" si="2">H12*2.3%/12</f>
        <v>60417.166666666664</v>
      </c>
      <c r="J11" s="251">
        <f t="shared" si="2"/>
        <v>58182.333333333336</v>
      </c>
      <c r="K11" s="251">
        <f t="shared" si="2"/>
        <v>55947.5</v>
      </c>
      <c r="L11" s="252">
        <f t="shared" si="2"/>
        <v>55947.5</v>
      </c>
      <c r="M11" s="251">
        <f t="shared" si="2"/>
        <v>55947.5</v>
      </c>
      <c r="N11" s="251">
        <f t="shared" si="2"/>
        <v>55947.5</v>
      </c>
      <c r="O11" s="251">
        <f t="shared" si="2"/>
        <v>55947.5</v>
      </c>
      <c r="P11" s="251">
        <f t="shared" si="2"/>
        <v>55947.5</v>
      </c>
      <c r="Q11" s="251">
        <f t="shared" si="2"/>
        <v>55947.5</v>
      </c>
      <c r="R11" s="252">
        <f t="shared" si="2"/>
        <v>55947.5</v>
      </c>
      <c r="S11" s="251">
        <f t="shared" si="2"/>
        <v>55947.5</v>
      </c>
      <c r="T11" s="253">
        <f t="shared" si="2"/>
        <v>55947.5</v>
      </c>
      <c r="U11" s="254">
        <f>SUM(I11:T11)</f>
        <v>678074.5</v>
      </c>
      <c r="X11" s="240"/>
      <c r="Y11" s="240"/>
    </row>
    <row r="12" spans="1:25" s="222" customFormat="1" ht="15" customHeight="1">
      <c r="A12" s="240" t="s">
        <v>1391</v>
      </c>
      <c r="B12" s="240" t="s">
        <v>1392</v>
      </c>
      <c r="C12" s="240">
        <f>D10</f>
        <v>2</v>
      </c>
      <c r="D12" s="922"/>
      <c r="E12" s="934"/>
      <c r="F12" s="935"/>
      <c r="G12" s="267" t="s">
        <v>1397</v>
      </c>
      <c r="H12" s="268">
        <v>31522000</v>
      </c>
      <c r="I12" s="269">
        <f t="shared" ref="I12:T12" si="3">H12-I10</f>
        <v>30356000</v>
      </c>
      <c r="J12" s="269">
        <f t="shared" si="3"/>
        <v>29190000</v>
      </c>
      <c r="K12" s="269">
        <f t="shared" si="3"/>
        <v>29190000</v>
      </c>
      <c r="L12" s="269">
        <f t="shared" si="3"/>
        <v>29190000</v>
      </c>
      <c r="M12" s="269">
        <f t="shared" si="3"/>
        <v>29190000</v>
      </c>
      <c r="N12" s="269">
        <f t="shared" si="3"/>
        <v>29190000</v>
      </c>
      <c r="O12" s="269">
        <f t="shared" si="3"/>
        <v>29190000</v>
      </c>
      <c r="P12" s="269">
        <f t="shared" si="3"/>
        <v>29190000</v>
      </c>
      <c r="Q12" s="269">
        <f t="shared" si="3"/>
        <v>29190000</v>
      </c>
      <c r="R12" s="269">
        <f t="shared" si="3"/>
        <v>29190000</v>
      </c>
      <c r="S12" s="269">
        <f t="shared" si="3"/>
        <v>29190000</v>
      </c>
      <c r="T12" s="270">
        <f t="shared" si="3"/>
        <v>29190000</v>
      </c>
      <c r="U12" s="271">
        <v>1166000</v>
      </c>
      <c r="V12" s="247"/>
      <c r="X12" s="240"/>
      <c r="Y12" s="240"/>
    </row>
    <row r="13" spans="1:25" s="247" customFormat="1" ht="15" customHeight="1">
      <c r="A13" s="240"/>
      <c r="B13" s="240"/>
      <c r="C13" s="240" t="str">
        <f>B15</f>
        <v>長期</v>
      </c>
      <c r="D13" s="920">
        <f>+D10+1</f>
        <v>3</v>
      </c>
      <c r="E13" s="923" t="s">
        <v>1398</v>
      </c>
      <c r="F13" s="924"/>
      <c r="G13" s="272" t="s">
        <v>1399</v>
      </c>
      <c r="H13" s="242"/>
      <c r="I13" s="243">
        <f>+$U$15</f>
        <v>1666000</v>
      </c>
      <c r="J13" s="244">
        <f>+$U$15</f>
        <v>1666000</v>
      </c>
      <c r="K13" s="244"/>
      <c r="L13" s="244"/>
      <c r="M13" s="244"/>
      <c r="N13" s="244"/>
      <c r="O13" s="244"/>
      <c r="P13" s="244"/>
      <c r="Q13" s="244"/>
      <c r="R13" s="244"/>
      <c r="S13" s="244"/>
      <c r="T13" s="244"/>
      <c r="U13" s="246">
        <f>SUM(I13:T13)</f>
        <v>3332000</v>
      </c>
      <c r="X13" s="240"/>
      <c r="Y13" s="240"/>
    </row>
    <row r="14" spans="1:25" s="247" customFormat="1" ht="15" customHeight="1">
      <c r="A14" s="240"/>
      <c r="B14" s="240"/>
      <c r="C14" s="240" t="s">
        <v>767</v>
      </c>
      <c r="D14" s="921"/>
      <c r="E14" s="925"/>
      <c r="F14" s="926"/>
      <c r="G14" s="273" t="s">
        <v>1400</v>
      </c>
      <c r="H14" s="249"/>
      <c r="I14" s="250">
        <f t="shared" ref="I14:T14" si="4">+H15*0.0225/12</f>
        <v>128148.75</v>
      </c>
      <c r="J14" s="251">
        <f t="shared" si="4"/>
        <v>125025</v>
      </c>
      <c r="K14" s="251">
        <f t="shared" si="4"/>
        <v>121901.25</v>
      </c>
      <c r="L14" s="251">
        <f t="shared" si="4"/>
        <v>121901.25</v>
      </c>
      <c r="M14" s="251">
        <f t="shared" si="4"/>
        <v>121901.25</v>
      </c>
      <c r="N14" s="251">
        <f t="shared" si="4"/>
        <v>121901.25</v>
      </c>
      <c r="O14" s="251">
        <f t="shared" si="4"/>
        <v>121901.25</v>
      </c>
      <c r="P14" s="251">
        <f t="shared" si="4"/>
        <v>121901.25</v>
      </c>
      <c r="Q14" s="251">
        <f t="shared" si="4"/>
        <v>121901.25</v>
      </c>
      <c r="R14" s="251">
        <f t="shared" si="4"/>
        <v>121901.25</v>
      </c>
      <c r="S14" s="251">
        <f t="shared" si="4"/>
        <v>121901.25</v>
      </c>
      <c r="T14" s="251">
        <f t="shared" si="4"/>
        <v>121901.25</v>
      </c>
      <c r="U14" s="254">
        <f>SUM(I14:T14)</f>
        <v>1472186.25</v>
      </c>
      <c r="X14" s="240"/>
      <c r="Y14" s="240"/>
    </row>
    <row r="15" spans="1:25" s="222" customFormat="1" ht="15" customHeight="1">
      <c r="A15" s="240" t="s">
        <v>1391</v>
      </c>
      <c r="B15" s="240" t="s">
        <v>1401</v>
      </c>
      <c r="C15" s="240">
        <f>D13</f>
        <v>3</v>
      </c>
      <c r="D15" s="922"/>
      <c r="E15" s="927"/>
      <c r="F15" s="928"/>
      <c r="G15" s="274" t="s">
        <v>1402</v>
      </c>
      <c r="H15" s="256">
        <v>68346000</v>
      </c>
      <c r="I15" s="257">
        <f t="shared" ref="I15:T15" si="5">H15-I13</f>
        <v>66680000</v>
      </c>
      <c r="J15" s="257">
        <f t="shared" si="5"/>
        <v>65014000</v>
      </c>
      <c r="K15" s="257">
        <f t="shared" si="5"/>
        <v>65014000</v>
      </c>
      <c r="L15" s="257">
        <f t="shared" si="5"/>
        <v>65014000</v>
      </c>
      <c r="M15" s="275">
        <f t="shared" si="5"/>
        <v>65014000</v>
      </c>
      <c r="N15" s="257">
        <f t="shared" si="5"/>
        <v>65014000</v>
      </c>
      <c r="O15" s="257">
        <f t="shared" si="5"/>
        <v>65014000</v>
      </c>
      <c r="P15" s="257">
        <f t="shared" si="5"/>
        <v>65014000</v>
      </c>
      <c r="Q15" s="257">
        <f t="shared" si="5"/>
        <v>65014000</v>
      </c>
      <c r="R15" s="257">
        <f t="shared" si="5"/>
        <v>65014000</v>
      </c>
      <c r="S15" s="257">
        <f t="shared" si="5"/>
        <v>65014000</v>
      </c>
      <c r="T15" s="258">
        <f t="shared" si="5"/>
        <v>65014000</v>
      </c>
      <c r="U15" s="259">
        <v>1666000</v>
      </c>
      <c r="V15" s="247"/>
      <c r="X15" s="240"/>
      <c r="Y15" s="240"/>
    </row>
    <row r="16" spans="1:25" s="247" customFormat="1" ht="15" customHeight="1">
      <c r="A16" s="240"/>
      <c r="B16" s="240"/>
      <c r="C16" s="240" t="s">
        <v>1403</v>
      </c>
      <c r="D16" s="920">
        <f>+D13+1</f>
        <v>4</v>
      </c>
      <c r="E16" s="932" t="s">
        <v>1404</v>
      </c>
      <c r="F16" s="933"/>
      <c r="G16" s="276" t="s">
        <v>1405</v>
      </c>
      <c r="H16" s="242"/>
      <c r="I16" s="243">
        <f>$U$18</f>
        <v>334000</v>
      </c>
      <c r="J16" s="244">
        <f>$U$18</f>
        <v>334000</v>
      </c>
      <c r="K16" s="244"/>
      <c r="L16" s="244"/>
      <c r="M16" s="244"/>
      <c r="N16" s="244"/>
      <c r="O16" s="244"/>
      <c r="P16" s="244"/>
      <c r="Q16" s="244"/>
      <c r="R16" s="244"/>
      <c r="S16" s="244"/>
      <c r="T16" s="244"/>
      <c r="U16" s="246">
        <f>SUM(I16:T16)</f>
        <v>668000</v>
      </c>
      <c r="X16" s="240"/>
      <c r="Y16" s="240"/>
    </row>
    <row r="17" spans="1:25" s="247" customFormat="1" ht="15" customHeight="1">
      <c r="A17" s="240"/>
      <c r="B17" s="240"/>
      <c r="C17" s="240" t="s">
        <v>767</v>
      </c>
      <c r="D17" s="921"/>
      <c r="E17" s="934"/>
      <c r="F17" s="935"/>
      <c r="G17" s="266" t="s">
        <v>1406</v>
      </c>
      <c r="H17" s="249"/>
      <c r="I17" s="250">
        <f t="shared" ref="I17:T17" si="6">+H18*2.225%/12</f>
        <v>31509.708333333339</v>
      </c>
      <c r="J17" s="251">
        <f t="shared" si="6"/>
        <v>30890.416666666672</v>
      </c>
      <c r="K17" s="251">
        <f t="shared" si="6"/>
        <v>30271.125000000004</v>
      </c>
      <c r="L17" s="252">
        <f t="shared" si="6"/>
        <v>30271.125000000004</v>
      </c>
      <c r="M17" s="252">
        <f t="shared" si="6"/>
        <v>30271.125000000004</v>
      </c>
      <c r="N17" s="252">
        <f t="shared" si="6"/>
        <v>30271.125000000004</v>
      </c>
      <c r="O17" s="252">
        <f t="shared" si="6"/>
        <v>30271.125000000004</v>
      </c>
      <c r="P17" s="252">
        <f t="shared" si="6"/>
        <v>30271.125000000004</v>
      </c>
      <c r="Q17" s="251">
        <f t="shared" si="6"/>
        <v>30271.125000000004</v>
      </c>
      <c r="R17" s="252">
        <f t="shared" si="6"/>
        <v>30271.125000000004</v>
      </c>
      <c r="S17" s="252">
        <f t="shared" si="6"/>
        <v>30271.125000000004</v>
      </c>
      <c r="T17" s="277">
        <f t="shared" si="6"/>
        <v>30271.125000000004</v>
      </c>
      <c r="U17" s="254">
        <f>SUM(I17:T17)</f>
        <v>365111.37500000006</v>
      </c>
      <c r="X17" s="240"/>
      <c r="Y17" s="240"/>
    </row>
    <row r="18" spans="1:25" s="222" customFormat="1" ht="15" customHeight="1">
      <c r="A18" s="240" t="s">
        <v>1391</v>
      </c>
      <c r="B18" s="240" t="s">
        <v>1392</v>
      </c>
      <c r="C18" s="240">
        <f>+D16</f>
        <v>4</v>
      </c>
      <c r="D18" s="922"/>
      <c r="E18" s="936"/>
      <c r="F18" s="937"/>
      <c r="G18" s="278" t="s">
        <v>1393</v>
      </c>
      <c r="H18" s="256">
        <v>16994000</v>
      </c>
      <c r="I18" s="257">
        <f t="shared" ref="I18:T18" si="7">H18-I16</f>
        <v>16660000</v>
      </c>
      <c r="J18" s="257">
        <f t="shared" si="7"/>
        <v>16326000</v>
      </c>
      <c r="K18" s="257">
        <f t="shared" si="7"/>
        <v>16326000</v>
      </c>
      <c r="L18" s="257">
        <f t="shared" si="7"/>
        <v>16326000</v>
      </c>
      <c r="M18" s="257">
        <f t="shared" si="7"/>
        <v>16326000</v>
      </c>
      <c r="N18" s="257">
        <f t="shared" si="7"/>
        <v>16326000</v>
      </c>
      <c r="O18" s="257">
        <f t="shared" si="7"/>
        <v>16326000</v>
      </c>
      <c r="P18" s="257">
        <f t="shared" si="7"/>
        <v>16326000</v>
      </c>
      <c r="Q18" s="257">
        <f t="shared" si="7"/>
        <v>16326000</v>
      </c>
      <c r="R18" s="257">
        <f t="shared" si="7"/>
        <v>16326000</v>
      </c>
      <c r="S18" s="257">
        <f t="shared" si="7"/>
        <v>16326000</v>
      </c>
      <c r="T18" s="258">
        <f t="shared" si="7"/>
        <v>16326000</v>
      </c>
      <c r="U18" s="259">
        <v>334000</v>
      </c>
      <c r="V18" s="247"/>
      <c r="X18" s="240"/>
      <c r="Y18" s="240"/>
    </row>
    <row r="19" spans="1:25" s="247" customFormat="1" ht="15" customHeight="1">
      <c r="A19" s="240"/>
      <c r="B19" s="240"/>
      <c r="C19" s="240" t="s">
        <v>1407</v>
      </c>
      <c r="D19" s="920">
        <f>+D16+1</f>
        <v>5</v>
      </c>
      <c r="E19" s="932" t="s">
        <v>1408</v>
      </c>
      <c r="F19" s="933"/>
      <c r="G19" s="276" t="s">
        <v>1409</v>
      </c>
      <c r="H19" s="242"/>
      <c r="I19" s="243">
        <v>1333000</v>
      </c>
      <c r="J19" s="244">
        <v>1333000</v>
      </c>
      <c r="K19" s="244"/>
      <c r="L19" s="244"/>
      <c r="M19" s="244"/>
      <c r="N19" s="244"/>
      <c r="O19" s="244"/>
      <c r="P19" s="244"/>
      <c r="Q19" s="244"/>
      <c r="R19" s="244"/>
      <c r="S19" s="244"/>
      <c r="T19" s="244"/>
      <c r="U19" s="246">
        <f>SUM(I19:T19)</f>
        <v>2666000</v>
      </c>
      <c r="X19" s="240"/>
      <c r="Y19" s="240"/>
    </row>
    <row r="20" spans="1:25" s="247" customFormat="1" ht="15" customHeight="1">
      <c r="A20" s="240"/>
      <c r="B20" s="240"/>
      <c r="C20" s="240" t="s">
        <v>767</v>
      </c>
      <c r="D20" s="921"/>
      <c r="E20" s="934"/>
      <c r="F20" s="935"/>
      <c r="G20" s="266" t="s">
        <v>1406</v>
      </c>
      <c r="H20" s="249"/>
      <c r="I20" s="250">
        <f t="shared" ref="I20:T20" si="8">+H21*2.225%/12</f>
        <v>126088.89583333336</v>
      </c>
      <c r="J20" s="251">
        <f t="shared" si="8"/>
        <v>123617.29166666669</v>
      </c>
      <c r="K20" s="251">
        <f t="shared" si="8"/>
        <v>121145.68750000001</v>
      </c>
      <c r="L20" s="252">
        <f t="shared" si="8"/>
        <v>121145.68750000001</v>
      </c>
      <c r="M20" s="252">
        <f t="shared" si="8"/>
        <v>121145.68750000001</v>
      </c>
      <c r="N20" s="252">
        <f t="shared" si="8"/>
        <v>121145.68750000001</v>
      </c>
      <c r="O20" s="252">
        <f t="shared" si="8"/>
        <v>121145.68750000001</v>
      </c>
      <c r="P20" s="252">
        <f t="shared" si="8"/>
        <v>121145.68750000001</v>
      </c>
      <c r="Q20" s="251">
        <f t="shared" si="8"/>
        <v>121145.68750000001</v>
      </c>
      <c r="R20" s="252">
        <f t="shared" si="8"/>
        <v>121145.68750000001</v>
      </c>
      <c r="S20" s="252">
        <f t="shared" si="8"/>
        <v>121145.68750000001</v>
      </c>
      <c r="T20" s="277">
        <f t="shared" si="8"/>
        <v>121145.68750000001</v>
      </c>
      <c r="U20" s="254">
        <f>SUM(I20:T20)</f>
        <v>1461163.0625000002</v>
      </c>
      <c r="X20" s="240"/>
      <c r="Y20" s="240"/>
    </row>
    <row r="21" spans="1:25" s="222" customFormat="1" ht="15" customHeight="1">
      <c r="A21" s="240" t="s">
        <v>1391</v>
      </c>
      <c r="B21" s="240" t="s">
        <v>1392</v>
      </c>
      <c r="C21" s="240">
        <f>+D19</f>
        <v>5</v>
      </c>
      <c r="D21" s="922"/>
      <c r="E21" s="936"/>
      <c r="F21" s="937"/>
      <c r="G21" s="278" t="s">
        <v>1409</v>
      </c>
      <c r="H21" s="256">
        <v>68003000</v>
      </c>
      <c r="I21" s="257">
        <f t="shared" ref="I21:T21" si="9">H21-I19</f>
        <v>66670000</v>
      </c>
      <c r="J21" s="257">
        <f t="shared" si="9"/>
        <v>65337000</v>
      </c>
      <c r="K21" s="257">
        <f t="shared" si="9"/>
        <v>65337000</v>
      </c>
      <c r="L21" s="257">
        <f t="shared" si="9"/>
        <v>65337000</v>
      </c>
      <c r="M21" s="257">
        <f t="shared" si="9"/>
        <v>65337000</v>
      </c>
      <c r="N21" s="257">
        <f t="shared" si="9"/>
        <v>65337000</v>
      </c>
      <c r="O21" s="257">
        <f t="shared" si="9"/>
        <v>65337000</v>
      </c>
      <c r="P21" s="257">
        <f t="shared" si="9"/>
        <v>65337000</v>
      </c>
      <c r="Q21" s="257">
        <f t="shared" si="9"/>
        <v>65337000</v>
      </c>
      <c r="R21" s="257">
        <f t="shared" si="9"/>
        <v>65337000</v>
      </c>
      <c r="S21" s="257">
        <f t="shared" si="9"/>
        <v>65337000</v>
      </c>
      <c r="T21" s="258">
        <f t="shared" si="9"/>
        <v>65337000</v>
      </c>
      <c r="U21" s="259">
        <v>1333000</v>
      </c>
      <c r="V21" s="247"/>
      <c r="X21" s="240"/>
      <c r="Y21" s="240"/>
    </row>
    <row r="22" spans="1:25" s="247" customFormat="1" ht="15" customHeight="1">
      <c r="A22" s="240"/>
      <c r="B22" s="240"/>
      <c r="C22" s="240" t="s">
        <v>1410</v>
      </c>
      <c r="D22" s="920">
        <f>+D19+1</f>
        <v>6</v>
      </c>
      <c r="E22" s="932" t="s">
        <v>1411</v>
      </c>
      <c r="F22" s="933"/>
      <c r="G22" s="276" t="s">
        <v>1412</v>
      </c>
      <c r="H22" s="242"/>
      <c r="I22" s="243"/>
      <c r="J22" s="244"/>
      <c r="K22" s="244"/>
      <c r="L22" s="244"/>
      <c r="M22" s="244"/>
      <c r="N22" s="244"/>
      <c r="O22" s="244"/>
      <c r="P22" s="244"/>
      <c r="Q22" s="244"/>
      <c r="R22" s="244"/>
      <c r="S22" s="244"/>
      <c r="T22" s="245"/>
      <c r="U22" s="246">
        <f>SUM(I22:T22)</f>
        <v>0</v>
      </c>
      <c r="X22" s="240"/>
      <c r="Y22" s="240"/>
    </row>
    <row r="23" spans="1:25" s="247" customFormat="1" ht="15" customHeight="1">
      <c r="A23" s="240"/>
      <c r="B23" s="240"/>
      <c r="C23" s="240" t="s">
        <v>767</v>
      </c>
      <c r="D23" s="921"/>
      <c r="E23" s="934"/>
      <c r="F23" s="935"/>
      <c r="G23" s="266" t="s">
        <v>1390</v>
      </c>
      <c r="H23" s="249"/>
      <c r="I23" s="250">
        <f t="shared" ref="I23:T23" si="10">+H24*0.01725/12</f>
        <v>71875.000000000015</v>
      </c>
      <c r="J23" s="251">
        <f t="shared" si="10"/>
        <v>71875.000000000015</v>
      </c>
      <c r="K23" s="251">
        <f t="shared" si="10"/>
        <v>71875.000000000015</v>
      </c>
      <c r="L23" s="252">
        <f t="shared" si="10"/>
        <v>71875.000000000015</v>
      </c>
      <c r="M23" s="251">
        <f t="shared" si="10"/>
        <v>71875.000000000015</v>
      </c>
      <c r="N23" s="251">
        <f t="shared" si="10"/>
        <v>71875.000000000015</v>
      </c>
      <c r="O23" s="251">
        <f t="shared" si="10"/>
        <v>71875.000000000015</v>
      </c>
      <c r="P23" s="251">
        <f t="shared" si="10"/>
        <v>71875.000000000015</v>
      </c>
      <c r="Q23" s="251">
        <f t="shared" si="10"/>
        <v>71875.000000000015</v>
      </c>
      <c r="R23" s="252">
        <f t="shared" si="10"/>
        <v>71875.000000000015</v>
      </c>
      <c r="S23" s="252">
        <f t="shared" si="10"/>
        <v>71875.000000000015</v>
      </c>
      <c r="T23" s="252">
        <f t="shared" si="10"/>
        <v>71875.000000000015</v>
      </c>
      <c r="U23" s="254">
        <f>SUM(I23:T23)</f>
        <v>862500.00000000012</v>
      </c>
      <c r="X23" s="240"/>
      <c r="Y23" s="240"/>
    </row>
    <row r="24" spans="1:25" s="222" customFormat="1" ht="15" customHeight="1">
      <c r="A24" s="240" t="s">
        <v>1391</v>
      </c>
      <c r="B24" s="240" t="s">
        <v>1413</v>
      </c>
      <c r="C24" s="240">
        <f>+D22</f>
        <v>6</v>
      </c>
      <c r="D24" s="922"/>
      <c r="E24" s="936"/>
      <c r="F24" s="937"/>
      <c r="G24" s="278" t="s">
        <v>1412</v>
      </c>
      <c r="H24" s="256">
        <v>50000000</v>
      </c>
      <c r="I24" s="257">
        <f t="shared" ref="I24:R24" si="11">H24-I22</f>
        <v>50000000</v>
      </c>
      <c r="J24" s="257">
        <f t="shared" si="11"/>
        <v>50000000</v>
      </c>
      <c r="K24" s="257">
        <f t="shared" si="11"/>
        <v>50000000</v>
      </c>
      <c r="L24" s="257">
        <f t="shared" si="11"/>
        <v>50000000</v>
      </c>
      <c r="M24" s="257">
        <f t="shared" si="11"/>
        <v>50000000</v>
      </c>
      <c r="N24" s="257">
        <f t="shared" si="11"/>
        <v>50000000</v>
      </c>
      <c r="O24" s="257">
        <f t="shared" si="11"/>
        <v>50000000</v>
      </c>
      <c r="P24" s="258">
        <f t="shared" si="11"/>
        <v>50000000</v>
      </c>
      <c r="Q24" s="258">
        <f t="shared" si="11"/>
        <v>50000000</v>
      </c>
      <c r="R24" s="258">
        <f t="shared" si="11"/>
        <v>50000000</v>
      </c>
      <c r="S24" s="258">
        <f>+R24-S22</f>
        <v>50000000</v>
      </c>
      <c r="T24" s="258">
        <f>+S24-T22</f>
        <v>50000000</v>
      </c>
      <c r="U24" s="259">
        <v>25000000</v>
      </c>
      <c r="V24" s="247"/>
      <c r="X24" s="240"/>
      <c r="Y24" s="240"/>
    </row>
    <row r="25" spans="1:25" s="247" customFormat="1" ht="15" customHeight="1">
      <c r="A25" s="240"/>
      <c r="B25" s="240"/>
      <c r="C25" s="240" t="str">
        <f>B27</f>
        <v>短期</v>
      </c>
      <c r="D25" s="920">
        <f>+D22+1</f>
        <v>7</v>
      </c>
      <c r="E25" s="923" t="s">
        <v>1414</v>
      </c>
      <c r="F25" s="924"/>
      <c r="G25" s="272" t="s">
        <v>1415</v>
      </c>
      <c r="H25" s="242"/>
      <c r="I25" s="244"/>
      <c r="J25" s="244"/>
      <c r="K25" s="244"/>
      <c r="L25" s="244"/>
      <c r="M25" s="244"/>
      <c r="N25" s="244"/>
      <c r="O25" s="244"/>
      <c r="P25" s="244"/>
      <c r="Q25" s="244"/>
      <c r="R25" s="244"/>
      <c r="S25" s="244"/>
      <c r="T25" s="244"/>
      <c r="U25" s="246">
        <f>SUM(I25:T25)</f>
        <v>0</v>
      </c>
      <c r="X25" s="240"/>
      <c r="Y25" s="240"/>
    </row>
    <row r="26" spans="1:25" s="247" customFormat="1" ht="15" customHeight="1">
      <c r="A26" s="240"/>
      <c r="B26" s="240"/>
      <c r="C26" s="240" t="s">
        <v>767</v>
      </c>
      <c r="D26" s="921"/>
      <c r="E26" s="925"/>
      <c r="F26" s="926"/>
      <c r="G26" s="266" t="s">
        <v>1390</v>
      </c>
      <c r="H26" s="249"/>
      <c r="I26" s="250">
        <f>+H27*2%/12</f>
        <v>0</v>
      </c>
      <c r="J26" s="251">
        <v>80342</v>
      </c>
      <c r="K26" s="251">
        <f t="shared" ref="K26:T26" si="12">+J27*1.725%/12</f>
        <v>71875.000000000015</v>
      </c>
      <c r="L26" s="251">
        <f t="shared" si="12"/>
        <v>71875.000000000015</v>
      </c>
      <c r="M26" s="251">
        <f t="shared" si="12"/>
        <v>71875.000000000015</v>
      </c>
      <c r="N26" s="251">
        <f t="shared" si="12"/>
        <v>71875.000000000015</v>
      </c>
      <c r="O26" s="251">
        <f t="shared" si="12"/>
        <v>71875.000000000015</v>
      </c>
      <c r="P26" s="251">
        <f t="shared" si="12"/>
        <v>71875.000000000015</v>
      </c>
      <c r="Q26" s="251">
        <f t="shared" si="12"/>
        <v>71875.000000000015</v>
      </c>
      <c r="R26" s="251">
        <f t="shared" si="12"/>
        <v>71875.000000000015</v>
      </c>
      <c r="S26" s="251">
        <f t="shared" si="12"/>
        <v>71875.000000000015</v>
      </c>
      <c r="T26" s="251">
        <f t="shared" si="12"/>
        <v>71875.000000000015</v>
      </c>
      <c r="U26" s="254">
        <f>SUM(I26:T26)</f>
        <v>799092</v>
      </c>
      <c r="X26" s="240"/>
      <c r="Y26" s="240"/>
    </row>
    <row r="27" spans="1:25" s="222" customFormat="1" ht="15" customHeight="1">
      <c r="A27" s="240" t="s">
        <v>1391</v>
      </c>
      <c r="B27" s="240" t="s">
        <v>1413</v>
      </c>
      <c r="C27" s="240">
        <f>D25</f>
        <v>7</v>
      </c>
      <c r="D27" s="922"/>
      <c r="E27" s="927"/>
      <c r="F27" s="928"/>
      <c r="G27" s="272" t="s">
        <v>1415</v>
      </c>
      <c r="H27" s="256"/>
      <c r="I27" s="257"/>
      <c r="J27" s="257">
        <v>50000000</v>
      </c>
      <c r="K27" s="257">
        <f t="shared" ref="K27:T27" si="13">J27-K25</f>
        <v>50000000</v>
      </c>
      <c r="L27" s="257">
        <f t="shared" si="13"/>
        <v>50000000</v>
      </c>
      <c r="M27" s="257">
        <f t="shared" si="13"/>
        <v>50000000</v>
      </c>
      <c r="N27" s="257">
        <f t="shared" si="13"/>
        <v>50000000</v>
      </c>
      <c r="O27" s="257">
        <f t="shared" si="13"/>
        <v>50000000</v>
      </c>
      <c r="P27" s="257">
        <f t="shared" si="13"/>
        <v>50000000</v>
      </c>
      <c r="Q27" s="257">
        <f t="shared" si="13"/>
        <v>50000000</v>
      </c>
      <c r="R27" s="257">
        <f t="shared" si="13"/>
        <v>50000000</v>
      </c>
      <c r="S27" s="257">
        <f t="shared" si="13"/>
        <v>50000000</v>
      </c>
      <c r="T27" s="279">
        <f t="shared" si="13"/>
        <v>50000000</v>
      </c>
      <c r="U27" s="259">
        <v>12500000</v>
      </c>
      <c r="V27" s="247"/>
      <c r="X27" s="240"/>
      <c r="Y27" s="240"/>
    </row>
    <row r="28" spans="1:25" s="247" customFormat="1" ht="15" customHeight="1">
      <c r="A28" s="240"/>
      <c r="B28" s="240"/>
      <c r="C28" s="240"/>
      <c r="D28" s="920">
        <f>+D25+1</f>
        <v>8</v>
      </c>
      <c r="E28" s="938" t="s">
        <v>1416</v>
      </c>
      <c r="F28" s="939"/>
      <c r="G28" s="280" t="s">
        <v>1417</v>
      </c>
      <c r="H28" s="281">
        <f>+H12+H15+H21+H24+H27</f>
        <v>217871000</v>
      </c>
      <c r="I28" s="282">
        <f t="shared" ref="I28:T28" si="14">+I12+I15+I21+I24+I27</f>
        <v>213706000</v>
      </c>
      <c r="J28" s="283">
        <f t="shared" si="14"/>
        <v>259541000</v>
      </c>
      <c r="K28" s="283">
        <f t="shared" si="14"/>
        <v>259541000</v>
      </c>
      <c r="L28" s="283">
        <f t="shared" si="14"/>
        <v>259541000</v>
      </c>
      <c r="M28" s="283">
        <f t="shared" si="14"/>
        <v>259541000</v>
      </c>
      <c r="N28" s="283">
        <f t="shared" si="14"/>
        <v>259541000</v>
      </c>
      <c r="O28" s="283">
        <f t="shared" si="14"/>
        <v>259541000</v>
      </c>
      <c r="P28" s="283">
        <f t="shared" si="14"/>
        <v>259541000</v>
      </c>
      <c r="Q28" s="283">
        <f t="shared" si="14"/>
        <v>259541000</v>
      </c>
      <c r="R28" s="283">
        <f t="shared" si="14"/>
        <v>259541000</v>
      </c>
      <c r="S28" s="283">
        <f t="shared" si="14"/>
        <v>259541000</v>
      </c>
      <c r="T28" s="283">
        <f t="shared" si="14"/>
        <v>259541000</v>
      </c>
      <c r="U28" s="284">
        <f>+U10+U13+U19+U22+U25</f>
        <v>8330000</v>
      </c>
      <c r="X28" s="240"/>
      <c r="Y28" s="240"/>
    </row>
    <row r="29" spans="1:25" s="247" customFormat="1" ht="15" customHeight="1">
      <c r="A29" s="240"/>
      <c r="B29" s="240"/>
      <c r="C29" s="240"/>
      <c r="D29" s="921"/>
      <c r="E29" s="940"/>
      <c r="F29" s="941"/>
      <c r="G29" s="285" t="s">
        <v>1393</v>
      </c>
      <c r="H29" s="286">
        <f>+H18+H9</f>
        <v>30494000</v>
      </c>
      <c r="I29" s="287">
        <f t="shared" ref="I29:T29" si="15">+I18+I9</f>
        <v>29660000</v>
      </c>
      <c r="J29" s="288">
        <f t="shared" si="15"/>
        <v>28826000</v>
      </c>
      <c r="K29" s="288">
        <f t="shared" si="15"/>
        <v>28826000</v>
      </c>
      <c r="L29" s="288">
        <f t="shared" si="15"/>
        <v>28826000</v>
      </c>
      <c r="M29" s="288">
        <f t="shared" si="15"/>
        <v>28826000</v>
      </c>
      <c r="N29" s="288">
        <f t="shared" si="15"/>
        <v>28826000</v>
      </c>
      <c r="O29" s="288">
        <f t="shared" si="15"/>
        <v>28826000</v>
      </c>
      <c r="P29" s="288">
        <f t="shared" si="15"/>
        <v>28826000</v>
      </c>
      <c r="Q29" s="288">
        <f t="shared" si="15"/>
        <v>28826000</v>
      </c>
      <c r="R29" s="288">
        <f t="shared" si="15"/>
        <v>28826000</v>
      </c>
      <c r="S29" s="288">
        <f t="shared" si="15"/>
        <v>28826000</v>
      </c>
      <c r="T29" s="289">
        <f t="shared" si="15"/>
        <v>28826000</v>
      </c>
      <c r="U29" s="290">
        <f>+U7+U16</f>
        <v>1668000</v>
      </c>
      <c r="X29" s="240"/>
      <c r="Y29" s="240"/>
    </row>
    <row r="30" spans="1:25" s="222" customFormat="1" ht="15" customHeight="1" thickBot="1">
      <c r="A30" s="240"/>
      <c r="B30" s="240"/>
      <c r="C30" s="240"/>
      <c r="D30" s="921"/>
      <c r="E30" s="942"/>
      <c r="F30" s="943"/>
      <c r="G30" s="291" t="s">
        <v>40</v>
      </c>
      <c r="H30" s="292">
        <f t="shared" ref="H30:T30" si="16">+H9+H12+H15+H18+H21+H24+H27</f>
        <v>248365000</v>
      </c>
      <c r="I30" s="293">
        <f t="shared" si="16"/>
        <v>243366000</v>
      </c>
      <c r="J30" s="293">
        <f t="shared" si="16"/>
        <v>288367000</v>
      </c>
      <c r="K30" s="293">
        <f t="shared" si="16"/>
        <v>288367000</v>
      </c>
      <c r="L30" s="293">
        <f t="shared" si="16"/>
        <v>288367000</v>
      </c>
      <c r="M30" s="293">
        <f t="shared" si="16"/>
        <v>288367000</v>
      </c>
      <c r="N30" s="293">
        <f t="shared" si="16"/>
        <v>288367000</v>
      </c>
      <c r="O30" s="293">
        <f t="shared" si="16"/>
        <v>288367000</v>
      </c>
      <c r="P30" s="293">
        <f t="shared" si="16"/>
        <v>288367000</v>
      </c>
      <c r="Q30" s="293">
        <f t="shared" si="16"/>
        <v>288367000</v>
      </c>
      <c r="R30" s="293">
        <f t="shared" si="16"/>
        <v>288367000</v>
      </c>
      <c r="S30" s="293">
        <f t="shared" si="16"/>
        <v>288367000</v>
      </c>
      <c r="T30" s="294">
        <f t="shared" si="16"/>
        <v>288367000</v>
      </c>
      <c r="U30" s="295">
        <f>SUM(U28:U29)</f>
        <v>9998000</v>
      </c>
      <c r="V30" s="247"/>
      <c r="X30" s="240"/>
      <c r="Y30" s="240"/>
    </row>
    <row r="31" spans="1:25" s="247" customFormat="1" ht="15" customHeight="1">
      <c r="A31" s="240"/>
      <c r="B31" s="240"/>
      <c r="C31" s="240" t="str">
        <f>B33</f>
        <v>長期</v>
      </c>
      <c r="D31" s="944">
        <f>+D28+1</f>
        <v>9</v>
      </c>
      <c r="E31" s="945" t="s">
        <v>1418</v>
      </c>
      <c r="F31" s="946"/>
      <c r="G31" s="296" t="s">
        <v>1419</v>
      </c>
      <c r="H31" s="297"/>
      <c r="I31" s="298">
        <v>250000</v>
      </c>
      <c r="J31" s="299">
        <v>250000</v>
      </c>
      <c r="K31" s="299">
        <v>250000</v>
      </c>
      <c r="L31" s="299"/>
      <c r="M31" s="299"/>
      <c r="N31" s="299"/>
      <c r="O31" s="299"/>
      <c r="P31" s="299"/>
      <c r="Q31" s="299"/>
      <c r="R31" s="299"/>
      <c r="S31" s="299"/>
      <c r="T31" s="300"/>
      <c r="U31" s="301">
        <f>SUM(I31:T31)</f>
        <v>750000</v>
      </c>
      <c r="X31" s="240"/>
      <c r="Y31" s="240"/>
    </row>
    <row r="32" spans="1:25" s="247" customFormat="1" ht="15" customHeight="1">
      <c r="A32" s="240"/>
      <c r="B32" s="240"/>
      <c r="C32" s="240" t="s">
        <v>767</v>
      </c>
      <c r="D32" s="921"/>
      <c r="E32" s="934"/>
      <c r="F32" s="935"/>
      <c r="G32" s="302" t="s">
        <v>1420</v>
      </c>
      <c r="H32" s="303"/>
      <c r="I32" s="250">
        <f t="shared" ref="I32:T32" si="17">+H33*1.8%/12</f>
        <v>26625.000000000004</v>
      </c>
      <c r="J32" s="252">
        <f t="shared" si="17"/>
        <v>26250.000000000004</v>
      </c>
      <c r="K32" s="252">
        <f t="shared" si="17"/>
        <v>25875.000000000004</v>
      </c>
      <c r="L32" s="252">
        <f t="shared" si="17"/>
        <v>25500.000000000004</v>
      </c>
      <c r="M32" s="252">
        <f t="shared" si="17"/>
        <v>25500.000000000004</v>
      </c>
      <c r="N32" s="252">
        <f t="shared" si="17"/>
        <v>25500.000000000004</v>
      </c>
      <c r="O32" s="252">
        <f t="shared" si="17"/>
        <v>25500.000000000004</v>
      </c>
      <c r="P32" s="252">
        <f t="shared" si="17"/>
        <v>25500.000000000004</v>
      </c>
      <c r="Q32" s="252">
        <f t="shared" si="17"/>
        <v>25500.000000000004</v>
      </c>
      <c r="R32" s="252">
        <f t="shared" si="17"/>
        <v>25500.000000000004</v>
      </c>
      <c r="S32" s="252">
        <f t="shared" si="17"/>
        <v>25500.000000000004</v>
      </c>
      <c r="T32" s="277">
        <f t="shared" si="17"/>
        <v>25500.000000000004</v>
      </c>
      <c r="U32" s="304">
        <f>SUM(I32:T32)</f>
        <v>308250.00000000006</v>
      </c>
      <c r="X32" s="240"/>
      <c r="Y32" s="240"/>
    </row>
    <row r="33" spans="1:25" s="247" customFormat="1" ht="15" customHeight="1">
      <c r="A33" s="240" t="s">
        <v>1421</v>
      </c>
      <c r="B33" s="240" t="s">
        <v>1392</v>
      </c>
      <c r="C33" s="240">
        <f>D31</f>
        <v>9</v>
      </c>
      <c r="D33" s="922"/>
      <c r="E33" s="936"/>
      <c r="F33" s="937"/>
      <c r="G33" s="255" t="s">
        <v>1393</v>
      </c>
      <c r="H33" s="256">
        <v>17750000</v>
      </c>
      <c r="I33" s="257">
        <f t="shared" ref="I33:T33" si="18">H33-I31</f>
        <v>17500000</v>
      </c>
      <c r="J33" s="257">
        <f t="shared" si="18"/>
        <v>17250000</v>
      </c>
      <c r="K33" s="257">
        <f t="shared" si="18"/>
        <v>17000000</v>
      </c>
      <c r="L33" s="257">
        <f t="shared" si="18"/>
        <v>17000000</v>
      </c>
      <c r="M33" s="257">
        <f t="shared" si="18"/>
        <v>17000000</v>
      </c>
      <c r="N33" s="257">
        <f t="shared" si="18"/>
        <v>17000000</v>
      </c>
      <c r="O33" s="257">
        <f t="shared" si="18"/>
        <v>17000000</v>
      </c>
      <c r="P33" s="257">
        <f t="shared" si="18"/>
        <v>17000000</v>
      </c>
      <c r="Q33" s="257">
        <f t="shared" si="18"/>
        <v>17000000</v>
      </c>
      <c r="R33" s="257">
        <f t="shared" si="18"/>
        <v>17000000</v>
      </c>
      <c r="S33" s="257">
        <f t="shared" si="18"/>
        <v>17000000</v>
      </c>
      <c r="T33" s="258">
        <f t="shared" si="18"/>
        <v>17000000</v>
      </c>
      <c r="U33" s="259">
        <v>250000</v>
      </c>
      <c r="X33" s="240"/>
      <c r="Y33" s="240"/>
    </row>
    <row r="34" spans="1:25" s="247" customFormat="1" ht="15" customHeight="1">
      <c r="A34" s="240"/>
      <c r="B34" s="240"/>
      <c r="C34" s="240" t="str">
        <f>B36</f>
        <v>長期</v>
      </c>
      <c r="D34" s="920">
        <f>+D31+1</f>
        <v>10</v>
      </c>
      <c r="E34" s="947" t="s">
        <v>1422</v>
      </c>
      <c r="F34" s="933"/>
      <c r="G34" s="241" t="s">
        <v>1419</v>
      </c>
      <c r="H34" s="242"/>
      <c r="I34" s="243">
        <v>584000</v>
      </c>
      <c r="J34" s="244">
        <v>584000</v>
      </c>
      <c r="K34" s="244">
        <v>584000</v>
      </c>
      <c r="L34" s="244"/>
      <c r="M34" s="244"/>
      <c r="N34" s="244"/>
      <c r="O34" s="244"/>
      <c r="P34" s="244"/>
      <c r="Q34" s="244"/>
      <c r="R34" s="244"/>
      <c r="S34" s="244"/>
      <c r="T34" s="245"/>
      <c r="U34" s="246">
        <f>SUM(I34:T34)</f>
        <v>1752000</v>
      </c>
      <c r="X34" s="240"/>
      <c r="Y34" s="240"/>
    </row>
    <row r="35" spans="1:25" s="247" customFormat="1" ht="15" customHeight="1">
      <c r="A35" s="240"/>
      <c r="B35" s="240"/>
      <c r="C35" s="240" t="s">
        <v>767</v>
      </c>
      <c r="D35" s="921"/>
      <c r="E35" s="948"/>
      <c r="F35" s="935"/>
      <c r="G35" s="302" t="s">
        <v>1423</v>
      </c>
      <c r="H35" s="303"/>
      <c r="I35" s="250">
        <f t="shared" ref="I35:T35" si="19">+H36*2.23%/12</f>
        <v>81246.333333333328</v>
      </c>
      <c r="J35" s="252">
        <f t="shared" si="19"/>
        <v>80161.066666666666</v>
      </c>
      <c r="K35" s="252">
        <f t="shared" si="19"/>
        <v>79075.8</v>
      </c>
      <c r="L35" s="252">
        <f t="shared" si="19"/>
        <v>77990.53333333334</v>
      </c>
      <c r="M35" s="252">
        <f t="shared" si="19"/>
        <v>77990.53333333334</v>
      </c>
      <c r="N35" s="252">
        <f t="shared" si="19"/>
        <v>77990.53333333334</v>
      </c>
      <c r="O35" s="252">
        <f t="shared" si="19"/>
        <v>77990.53333333334</v>
      </c>
      <c r="P35" s="252">
        <f t="shared" si="19"/>
        <v>77990.53333333334</v>
      </c>
      <c r="Q35" s="252">
        <f t="shared" si="19"/>
        <v>77990.53333333334</v>
      </c>
      <c r="R35" s="252">
        <f t="shared" si="19"/>
        <v>77990.53333333334</v>
      </c>
      <c r="S35" s="252">
        <f t="shared" si="19"/>
        <v>77990.53333333334</v>
      </c>
      <c r="T35" s="277">
        <f t="shared" si="19"/>
        <v>77990.53333333334</v>
      </c>
      <c r="U35" s="304">
        <f>SUM(I35:T35)</f>
        <v>942398</v>
      </c>
      <c r="X35" s="240"/>
      <c r="Y35" s="240"/>
    </row>
    <row r="36" spans="1:25" s="247" customFormat="1" ht="15" customHeight="1">
      <c r="A36" s="240" t="s">
        <v>1421</v>
      </c>
      <c r="B36" s="240" t="s">
        <v>1392</v>
      </c>
      <c r="C36" s="240">
        <f>D34</f>
        <v>10</v>
      </c>
      <c r="D36" s="922"/>
      <c r="E36" s="949"/>
      <c r="F36" s="937"/>
      <c r="G36" s="255" t="s">
        <v>1393</v>
      </c>
      <c r="H36" s="256">
        <v>43720000</v>
      </c>
      <c r="I36" s="257">
        <f t="shared" ref="I36:T36" si="20">H36-I34</f>
        <v>43136000</v>
      </c>
      <c r="J36" s="257">
        <f t="shared" si="20"/>
        <v>42552000</v>
      </c>
      <c r="K36" s="257">
        <f t="shared" si="20"/>
        <v>41968000</v>
      </c>
      <c r="L36" s="257">
        <f t="shared" si="20"/>
        <v>41968000</v>
      </c>
      <c r="M36" s="257">
        <f t="shared" si="20"/>
        <v>41968000</v>
      </c>
      <c r="N36" s="257">
        <f t="shared" si="20"/>
        <v>41968000</v>
      </c>
      <c r="O36" s="257">
        <f t="shared" si="20"/>
        <v>41968000</v>
      </c>
      <c r="P36" s="257">
        <f t="shared" si="20"/>
        <v>41968000</v>
      </c>
      <c r="Q36" s="257">
        <f t="shared" si="20"/>
        <v>41968000</v>
      </c>
      <c r="R36" s="257">
        <f t="shared" si="20"/>
        <v>41968000</v>
      </c>
      <c r="S36" s="257">
        <f t="shared" si="20"/>
        <v>41968000</v>
      </c>
      <c r="T36" s="258">
        <f t="shared" si="20"/>
        <v>41968000</v>
      </c>
      <c r="U36" s="259">
        <v>584000</v>
      </c>
      <c r="X36" s="240"/>
      <c r="Y36" s="240"/>
    </row>
    <row r="37" spans="1:25" s="247" customFormat="1" ht="15" customHeight="1">
      <c r="A37" s="240"/>
      <c r="B37" s="240"/>
      <c r="C37" s="240" t="str">
        <f>B39</f>
        <v>長期</v>
      </c>
      <c r="D37" s="920">
        <f>+D34+1</f>
        <v>11</v>
      </c>
      <c r="E37" s="932" t="s">
        <v>1424</v>
      </c>
      <c r="F37" s="933"/>
      <c r="G37" s="276" t="s">
        <v>1425</v>
      </c>
      <c r="H37" s="242"/>
      <c r="I37" s="243">
        <v>500000</v>
      </c>
      <c r="J37" s="244">
        <v>500000</v>
      </c>
      <c r="K37" s="244">
        <v>500000</v>
      </c>
      <c r="L37" s="244"/>
      <c r="M37" s="244"/>
      <c r="N37" s="244"/>
      <c r="O37" s="244"/>
      <c r="P37" s="244"/>
      <c r="Q37" s="244"/>
      <c r="R37" s="244"/>
      <c r="S37" s="244"/>
      <c r="T37" s="245"/>
      <c r="U37" s="246">
        <f>SUM(I37:T37)</f>
        <v>1500000</v>
      </c>
      <c r="X37" s="240"/>
      <c r="Y37" s="240"/>
    </row>
    <row r="38" spans="1:25" s="247" customFormat="1" ht="15" customHeight="1">
      <c r="A38" s="240"/>
      <c r="B38" s="240"/>
      <c r="C38" s="240" t="s">
        <v>767</v>
      </c>
      <c r="D38" s="921"/>
      <c r="E38" s="934"/>
      <c r="F38" s="935"/>
      <c r="G38" s="266" t="s">
        <v>1426</v>
      </c>
      <c r="H38" s="249"/>
      <c r="I38" s="251">
        <f>H39*1.925%/360*30</f>
        <v>24062.5</v>
      </c>
      <c r="J38" s="251">
        <f>I39*1.925%/360*30</f>
        <v>23260.416666666664</v>
      </c>
      <c r="K38" s="251">
        <f>J39*1.925%/360*30</f>
        <v>22458.333333333332</v>
      </c>
      <c r="L38" s="251">
        <f>K39*1.925%/360*30</f>
        <v>21656.25</v>
      </c>
      <c r="M38" s="251">
        <f>L39*1.925%/360*30</f>
        <v>21656.25</v>
      </c>
      <c r="N38" s="252">
        <v>42510.416666666664</v>
      </c>
      <c r="O38" s="251">
        <f t="shared" ref="O38:T38" si="21">N39*1.925%/360*30</f>
        <v>21656.25</v>
      </c>
      <c r="P38" s="251">
        <f t="shared" si="21"/>
        <v>21656.25</v>
      </c>
      <c r="Q38" s="251">
        <f t="shared" si="21"/>
        <v>21656.25</v>
      </c>
      <c r="R38" s="251">
        <f t="shared" si="21"/>
        <v>21656.25</v>
      </c>
      <c r="S38" s="251">
        <f t="shared" si="21"/>
        <v>21656.25</v>
      </c>
      <c r="T38" s="253">
        <f t="shared" si="21"/>
        <v>21656.25</v>
      </c>
      <c r="U38" s="254">
        <f>SUM(I38:T38)</f>
        <v>285541.66666666663</v>
      </c>
      <c r="X38" s="240"/>
      <c r="Y38" s="240"/>
    </row>
    <row r="39" spans="1:25" s="222" customFormat="1" ht="15" customHeight="1">
      <c r="A39" s="240" t="s">
        <v>1421</v>
      </c>
      <c r="B39" s="240" t="s">
        <v>1392</v>
      </c>
      <c r="C39" s="240">
        <f>D37</f>
        <v>11</v>
      </c>
      <c r="D39" s="922"/>
      <c r="E39" s="936"/>
      <c r="F39" s="937"/>
      <c r="G39" s="278" t="s">
        <v>1425</v>
      </c>
      <c r="H39" s="256">
        <v>15000000</v>
      </c>
      <c r="I39" s="257">
        <f t="shared" ref="I39:T39" si="22">H39-I37</f>
        <v>14500000</v>
      </c>
      <c r="J39" s="257">
        <f t="shared" si="22"/>
        <v>14000000</v>
      </c>
      <c r="K39" s="257">
        <f t="shared" si="22"/>
        <v>13500000</v>
      </c>
      <c r="L39" s="257">
        <f t="shared" si="22"/>
        <v>13500000</v>
      </c>
      <c r="M39" s="257">
        <f t="shared" si="22"/>
        <v>13500000</v>
      </c>
      <c r="N39" s="257">
        <f t="shared" si="22"/>
        <v>13500000</v>
      </c>
      <c r="O39" s="257">
        <f t="shared" si="22"/>
        <v>13500000</v>
      </c>
      <c r="P39" s="257">
        <f t="shared" si="22"/>
        <v>13500000</v>
      </c>
      <c r="Q39" s="257">
        <f t="shared" si="22"/>
        <v>13500000</v>
      </c>
      <c r="R39" s="257">
        <f t="shared" si="22"/>
        <v>13500000</v>
      </c>
      <c r="S39" s="257">
        <f t="shared" si="22"/>
        <v>13500000</v>
      </c>
      <c r="T39" s="258">
        <f t="shared" si="22"/>
        <v>13500000</v>
      </c>
      <c r="U39" s="259">
        <v>500000</v>
      </c>
      <c r="V39" s="247"/>
      <c r="X39" s="240"/>
      <c r="Y39" s="240"/>
    </row>
    <row r="40" spans="1:25" s="247" customFormat="1" ht="15" customHeight="1">
      <c r="A40" s="240"/>
      <c r="B40" s="240"/>
      <c r="C40" s="240" t="s">
        <v>1427</v>
      </c>
      <c r="D40" s="920">
        <f>+D37+1</f>
        <v>12</v>
      </c>
      <c r="E40" s="932" t="s">
        <v>1428</v>
      </c>
      <c r="F40" s="933"/>
      <c r="G40" s="276" t="s">
        <v>1429</v>
      </c>
      <c r="H40" s="242"/>
      <c r="I40" s="243">
        <f>$U$42</f>
        <v>300000</v>
      </c>
      <c r="J40" s="244">
        <f>$U$42</f>
        <v>300000</v>
      </c>
      <c r="K40" s="244">
        <v>300000</v>
      </c>
      <c r="L40" s="244"/>
      <c r="M40" s="244"/>
      <c r="N40" s="244"/>
      <c r="O40" s="244"/>
      <c r="P40" s="244"/>
      <c r="Q40" s="244"/>
      <c r="R40" s="244"/>
      <c r="S40" s="244"/>
      <c r="T40" s="244"/>
      <c r="U40" s="246">
        <f>SUM(I40:T40)</f>
        <v>900000</v>
      </c>
      <c r="X40" s="240"/>
      <c r="Y40" s="240"/>
    </row>
    <row r="41" spans="1:25" s="247" customFormat="1" ht="15" customHeight="1">
      <c r="A41" s="240"/>
      <c r="B41" s="240"/>
      <c r="C41" s="240" t="s">
        <v>767</v>
      </c>
      <c r="D41" s="921"/>
      <c r="E41" s="934"/>
      <c r="F41" s="935"/>
      <c r="G41" s="266" t="s">
        <v>1430</v>
      </c>
      <c r="H41" s="249"/>
      <c r="I41" s="250">
        <f t="shared" ref="I41:T41" si="23">+H42*1.925%/12</f>
        <v>9143.75</v>
      </c>
      <c r="J41" s="251">
        <f t="shared" si="23"/>
        <v>8662.5</v>
      </c>
      <c r="K41" s="251">
        <f t="shared" si="23"/>
        <v>8181.25</v>
      </c>
      <c r="L41" s="252">
        <f t="shared" si="23"/>
        <v>7700</v>
      </c>
      <c r="M41" s="252">
        <f t="shared" si="23"/>
        <v>7700</v>
      </c>
      <c r="N41" s="252">
        <f t="shared" si="23"/>
        <v>7700</v>
      </c>
      <c r="O41" s="252">
        <f t="shared" si="23"/>
        <v>7700</v>
      </c>
      <c r="P41" s="252">
        <f t="shared" si="23"/>
        <v>7700</v>
      </c>
      <c r="Q41" s="251">
        <f t="shared" si="23"/>
        <v>7700</v>
      </c>
      <c r="R41" s="252">
        <f t="shared" si="23"/>
        <v>7700</v>
      </c>
      <c r="S41" s="252">
        <f t="shared" si="23"/>
        <v>7700</v>
      </c>
      <c r="T41" s="277">
        <f t="shared" si="23"/>
        <v>7700</v>
      </c>
      <c r="U41" s="254">
        <f>SUM(I41:T41)</f>
        <v>95287.5</v>
      </c>
      <c r="X41" s="240"/>
      <c r="Y41" s="240"/>
    </row>
    <row r="42" spans="1:25" s="222" customFormat="1" ht="15" customHeight="1">
      <c r="A42" s="240" t="s">
        <v>1421</v>
      </c>
      <c r="B42" s="240" t="s">
        <v>1392</v>
      </c>
      <c r="C42" s="240">
        <f>+D40</f>
        <v>12</v>
      </c>
      <c r="D42" s="922"/>
      <c r="E42" s="936"/>
      <c r="F42" s="937"/>
      <c r="G42" s="278" t="s">
        <v>1429</v>
      </c>
      <c r="H42" s="256">
        <v>5700000</v>
      </c>
      <c r="I42" s="257">
        <f>+H42-I40</f>
        <v>5400000</v>
      </c>
      <c r="J42" s="257">
        <f t="shared" ref="J42:T42" si="24">I42-J40</f>
        <v>5100000</v>
      </c>
      <c r="K42" s="257">
        <f t="shared" si="24"/>
        <v>4800000</v>
      </c>
      <c r="L42" s="257">
        <f t="shared" si="24"/>
        <v>4800000</v>
      </c>
      <c r="M42" s="257">
        <f t="shared" si="24"/>
        <v>4800000</v>
      </c>
      <c r="N42" s="257">
        <f t="shared" si="24"/>
        <v>4800000</v>
      </c>
      <c r="O42" s="257">
        <f t="shared" si="24"/>
        <v>4800000</v>
      </c>
      <c r="P42" s="257">
        <f t="shared" si="24"/>
        <v>4800000</v>
      </c>
      <c r="Q42" s="257">
        <f t="shared" si="24"/>
        <v>4800000</v>
      </c>
      <c r="R42" s="257">
        <f t="shared" si="24"/>
        <v>4800000</v>
      </c>
      <c r="S42" s="257">
        <f t="shared" si="24"/>
        <v>4800000</v>
      </c>
      <c r="T42" s="258">
        <f t="shared" si="24"/>
        <v>4800000</v>
      </c>
      <c r="U42" s="259">
        <v>300000</v>
      </c>
      <c r="V42" s="247"/>
      <c r="X42" s="240"/>
      <c r="Y42" s="240"/>
    </row>
    <row r="43" spans="1:25" s="247" customFormat="1" ht="15" customHeight="1">
      <c r="A43" s="240"/>
      <c r="B43" s="240"/>
      <c r="C43" s="240" t="s">
        <v>1427</v>
      </c>
      <c r="D43" s="920">
        <f>+D40+1</f>
        <v>13</v>
      </c>
      <c r="E43" s="932" t="s">
        <v>1431</v>
      </c>
      <c r="F43" s="933"/>
      <c r="G43" s="276" t="s">
        <v>1432</v>
      </c>
      <c r="H43" s="242"/>
      <c r="I43" s="243">
        <f>+$U$45</f>
        <v>834000</v>
      </c>
      <c r="J43" s="244">
        <f>+$U$45</f>
        <v>834000</v>
      </c>
      <c r="K43" s="244">
        <v>834000</v>
      </c>
      <c r="L43" s="244"/>
      <c r="M43" s="244"/>
      <c r="N43" s="244"/>
      <c r="O43" s="244"/>
      <c r="P43" s="244"/>
      <c r="Q43" s="244"/>
      <c r="R43" s="244"/>
      <c r="S43" s="244"/>
      <c r="T43" s="245"/>
      <c r="U43" s="246">
        <f>SUM(I43:T43)</f>
        <v>2502000</v>
      </c>
      <c r="X43" s="240"/>
      <c r="Y43" s="240"/>
    </row>
    <row r="44" spans="1:25" s="247" customFormat="1" ht="15" customHeight="1">
      <c r="A44" s="240"/>
      <c r="B44" s="240"/>
      <c r="C44" s="240" t="s">
        <v>767</v>
      </c>
      <c r="D44" s="921"/>
      <c r="E44" s="934"/>
      <c r="F44" s="935"/>
      <c r="G44" s="266" t="s">
        <v>1430</v>
      </c>
      <c r="H44" s="249"/>
      <c r="I44" s="250">
        <f t="shared" ref="I44:T44" si="25">H45*1.925%/360*30</f>
        <v>72181.083333333328</v>
      </c>
      <c r="J44" s="251">
        <f t="shared" si="25"/>
        <v>70843.208333333328</v>
      </c>
      <c r="K44" s="251">
        <f t="shared" si="25"/>
        <v>69505.333333333328</v>
      </c>
      <c r="L44" s="252">
        <f t="shared" si="25"/>
        <v>68167.458333333328</v>
      </c>
      <c r="M44" s="251">
        <f t="shared" si="25"/>
        <v>68167.458333333328</v>
      </c>
      <c r="N44" s="251">
        <f t="shared" si="25"/>
        <v>68167.458333333328</v>
      </c>
      <c r="O44" s="252">
        <f t="shared" si="25"/>
        <v>68167.458333333328</v>
      </c>
      <c r="P44" s="252">
        <f t="shared" si="25"/>
        <v>68167.458333333328</v>
      </c>
      <c r="Q44" s="252">
        <f t="shared" si="25"/>
        <v>68167.458333333328</v>
      </c>
      <c r="R44" s="252">
        <f t="shared" si="25"/>
        <v>68167.458333333328</v>
      </c>
      <c r="S44" s="252">
        <f t="shared" si="25"/>
        <v>68167.458333333328</v>
      </c>
      <c r="T44" s="277">
        <f t="shared" si="25"/>
        <v>68167.458333333328</v>
      </c>
      <c r="U44" s="254">
        <f>SUM(I44:T44)</f>
        <v>826036.75000000012</v>
      </c>
      <c r="X44" s="240"/>
      <c r="Y44" s="240"/>
    </row>
    <row r="45" spans="1:25" s="222" customFormat="1" ht="15" customHeight="1">
      <c r="A45" s="240" t="s">
        <v>1421</v>
      </c>
      <c r="B45" s="240" t="s">
        <v>1392</v>
      </c>
      <c r="C45" s="240">
        <f>+D43</f>
        <v>13</v>
      </c>
      <c r="D45" s="922"/>
      <c r="E45" s="936"/>
      <c r="F45" s="937"/>
      <c r="G45" s="278" t="s">
        <v>1433</v>
      </c>
      <c r="H45" s="256">
        <v>44996000</v>
      </c>
      <c r="I45" s="257">
        <f t="shared" ref="I45:T45" si="26">H45-I43</f>
        <v>44162000</v>
      </c>
      <c r="J45" s="257">
        <f t="shared" si="26"/>
        <v>43328000</v>
      </c>
      <c r="K45" s="257">
        <f t="shared" si="26"/>
        <v>42494000</v>
      </c>
      <c r="L45" s="257">
        <f t="shared" si="26"/>
        <v>42494000</v>
      </c>
      <c r="M45" s="257">
        <f t="shared" si="26"/>
        <v>42494000</v>
      </c>
      <c r="N45" s="257">
        <f t="shared" si="26"/>
        <v>42494000</v>
      </c>
      <c r="O45" s="257">
        <f t="shared" si="26"/>
        <v>42494000</v>
      </c>
      <c r="P45" s="257">
        <f t="shared" si="26"/>
        <v>42494000</v>
      </c>
      <c r="Q45" s="257">
        <f t="shared" si="26"/>
        <v>42494000</v>
      </c>
      <c r="R45" s="257">
        <f t="shared" si="26"/>
        <v>42494000</v>
      </c>
      <c r="S45" s="257">
        <f t="shared" si="26"/>
        <v>42494000</v>
      </c>
      <c r="T45" s="258">
        <f t="shared" si="26"/>
        <v>42494000</v>
      </c>
      <c r="U45" s="259">
        <v>834000</v>
      </c>
      <c r="V45" s="247"/>
      <c r="X45" s="240"/>
      <c r="Y45" s="240"/>
    </row>
    <row r="46" spans="1:25" s="247" customFormat="1" ht="15" customHeight="1">
      <c r="A46" s="240"/>
      <c r="B46" s="240"/>
      <c r="C46" s="240" t="s">
        <v>1410</v>
      </c>
      <c r="D46" s="920">
        <f>+D43+1</f>
        <v>14</v>
      </c>
      <c r="E46" s="932" t="s">
        <v>1434</v>
      </c>
      <c r="F46" s="933"/>
      <c r="G46" s="276" t="s">
        <v>1435</v>
      </c>
      <c r="H46" s="242"/>
      <c r="I46" s="243">
        <f>+$U$48</f>
        <v>8500000</v>
      </c>
      <c r="J46" s="244">
        <f>+$U$48</f>
        <v>8500000</v>
      </c>
      <c r="K46" s="244">
        <v>8500000</v>
      </c>
      <c r="L46" s="244"/>
      <c r="M46" s="244"/>
      <c r="N46" s="244"/>
      <c r="O46" s="244"/>
      <c r="P46" s="244"/>
      <c r="Q46" s="244"/>
      <c r="R46" s="244"/>
      <c r="S46" s="244"/>
      <c r="T46" s="305"/>
      <c r="U46" s="246">
        <f>SUM(I46:T46)</f>
        <v>25500000</v>
      </c>
      <c r="X46" s="240"/>
      <c r="Y46" s="240"/>
    </row>
    <row r="47" spans="1:25" s="247" customFormat="1" ht="15" customHeight="1">
      <c r="A47" s="240"/>
      <c r="B47" s="240"/>
      <c r="C47" s="240" t="s">
        <v>767</v>
      </c>
      <c r="D47" s="921"/>
      <c r="E47" s="934"/>
      <c r="F47" s="935"/>
      <c r="G47" s="266" t="s">
        <v>1436</v>
      </c>
      <c r="H47" s="249"/>
      <c r="I47" s="250">
        <f t="shared" ref="I47:T47" si="27">H48*2.125%/360*30</f>
        <v>60208.333333333328</v>
      </c>
      <c r="J47" s="251">
        <f t="shared" si="27"/>
        <v>45156.25</v>
      </c>
      <c r="K47" s="251">
        <f t="shared" si="27"/>
        <v>30104.166666666664</v>
      </c>
      <c r="L47" s="252">
        <f t="shared" si="27"/>
        <v>15052.083333333332</v>
      </c>
      <c r="M47" s="251">
        <f t="shared" si="27"/>
        <v>15052.083333333332</v>
      </c>
      <c r="N47" s="251">
        <f t="shared" si="27"/>
        <v>15052.083333333332</v>
      </c>
      <c r="O47" s="251">
        <f t="shared" si="27"/>
        <v>15052.083333333332</v>
      </c>
      <c r="P47" s="251">
        <f t="shared" si="27"/>
        <v>15052.083333333332</v>
      </c>
      <c r="Q47" s="251">
        <f t="shared" si="27"/>
        <v>15052.083333333332</v>
      </c>
      <c r="R47" s="252">
        <f t="shared" si="27"/>
        <v>15052.083333333332</v>
      </c>
      <c r="S47" s="252">
        <f t="shared" si="27"/>
        <v>15052.083333333332</v>
      </c>
      <c r="T47" s="306">
        <f t="shared" si="27"/>
        <v>15052.083333333332</v>
      </c>
      <c r="U47" s="254">
        <f>SUM(I47:T47)</f>
        <v>270937.50000000006</v>
      </c>
      <c r="X47" s="240"/>
      <c r="Y47" s="240"/>
    </row>
    <row r="48" spans="1:25" s="222" customFormat="1" ht="15" customHeight="1">
      <c r="A48" s="240" t="s">
        <v>1421</v>
      </c>
      <c r="B48" s="240" t="s">
        <v>1413</v>
      </c>
      <c r="C48" s="240">
        <f>+D46</f>
        <v>14</v>
      </c>
      <c r="D48" s="922"/>
      <c r="E48" s="936"/>
      <c r="F48" s="937"/>
      <c r="G48" s="278" t="s">
        <v>1437</v>
      </c>
      <c r="H48" s="256">
        <v>34000000</v>
      </c>
      <c r="I48" s="257">
        <f t="shared" ref="I48:T48" si="28">H48-I46</f>
        <v>25500000</v>
      </c>
      <c r="J48" s="257">
        <f t="shared" si="28"/>
        <v>17000000</v>
      </c>
      <c r="K48" s="257">
        <f t="shared" si="28"/>
        <v>8500000</v>
      </c>
      <c r="L48" s="257">
        <f t="shared" si="28"/>
        <v>8500000</v>
      </c>
      <c r="M48" s="257">
        <f t="shared" si="28"/>
        <v>8500000</v>
      </c>
      <c r="N48" s="257">
        <f t="shared" si="28"/>
        <v>8500000</v>
      </c>
      <c r="O48" s="257">
        <f t="shared" si="28"/>
        <v>8500000</v>
      </c>
      <c r="P48" s="257">
        <f t="shared" si="28"/>
        <v>8500000</v>
      </c>
      <c r="Q48" s="257">
        <f t="shared" si="28"/>
        <v>8500000</v>
      </c>
      <c r="R48" s="257">
        <f t="shared" si="28"/>
        <v>8500000</v>
      </c>
      <c r="S48" s="257">
        <f t="shared" si="28"/>
        <v>8500000</v>
      </c>
      <c r="T48" s="279">
        <f t="shared" si="28"/>
        <v>8500000</v>
      </c>
      <c r="U48" s="259">
        <v>8500000</v>
      </c>
      <c r="V48" s="247"/>
      <c r="X48" s="240"/>
      <c r="Y48" s="240"/>
    </row>
    <row r="49" spans="1:25" s="247" customFormat="1" ht="15" customHeight="1">
      <c r="A49" s="240"/>
      <c r="B49" s="240"/>
      <c r="C49" s="240" t="s">
        <v>1410</v>
      </c>
      <c r="D49" s="920">
        <f>+D46+1</f>
        <v>15</v>
      </c>
      <c r="E49" s="932" t="s">
        <v>1438</v>
      </c>
      <c r="F49" s="933"/>
      <c r="G49" s="276" t="s">
        <v>1439</v>
      </c>
      <c r="H49" s="242"/>
      <c r="I49" s="243">
        <f>+$U$51</f>
        <v>4700000</v>
      </c>
      <c r="J49" s="243">
        <f>+$U$51</f>
        <v>4700000</v>
      </c>
      <c r="K49" s="243">
        <v>4700000</v>
      </c>
      <c r="L49" s="243"/>
      <c r="M49" s="243"/>
      <c r="N49" s="243"/>
      <c r="O49" s="243"/>
      <c r="P49" s="243"/>
      <c r="Q49" s="243"/>
      <c r="R49" s="244"/>
      <c r="S49" s="244"/>
      <c r="T49" s="245"/>
      <c r="U49" s="246">
        <f>SUM(I49:T49)</f>
        <v>14100000</v>
      </c>
      <c r="X49" s="240"/>
      <c r="Y49" s="240"/>
    </row>
    <row r="50" spans="1:25" s="247" customFormat="1" ht="15" customHeight="1">
      <c r="A50" s="240"/>
      <c r="B50" s="240"/>
      <c r="C50" s="240" t="s">
        <v>767</v>
      </c>
      <c r="D50" s="921"/>
      <c r="E50" s="934"/>
      <c r="F50" s="935"/>
      <c r="G50" s="266" t="s">
        <v>1436</v>
      </c>
      <c r="H50" s="249"/>
      <c r="I50" s="250">
        <v>70049</v>
      </c>
      <c r="J50" s="251">
        <v>55546</v>
      </c>
      <c r="K50" s="251">
        <v>50895</v>
      </c>
      <c r="L50" s="252">
        <v>42412</v>
      </c>
      <c r="M50" s="251">
        <f t="shared" ref="M50:T50" si="29">+L51*2.125%/12</f>
        <v>49937.5</v>
      </c>
      <c r="N50" s="251">
        <f t="shared" si="29"/>
        <v>49937.5</v>
      </c>
      <c r="O50" s="251">
        <f t="shared" si="29"/>
        <v>49937.5</v>
      </c>
      <c r="P50" s="251">
        <f t="shared" si="29"/>
        <v>49937.5</v>
      </c>
      <c r="Q50" s="251">
        <f t="shared" si="29"/>
        <v>49937.5</v>
      </c>
      <c r="R50" s="251">
        <f t="shared" si="29"/>
        <v>49937.5</v>
      </c>
      <c r="S50" s="251">
        <f t="shared" si="29"/>
        <v>49937.5</v>
      </c>
      <c r="T50" s="277">
        <f t="shared" si="29"/>
        <v>49937.5</v>
      </c>
      <c r="U50" s="254">
        <f>SUM(I50:T50)</f>
        <v>618402</v>
      </c>
      <c r="X50" s="240"/>
      <c r="Y50" s="240"/>
    </row>
    <row r="51" spans="1:25" s="222" customFormat="1" ht="15" customHeight="1">
      <c r="A51" s="240" t="s">
        <v>1421</v>
      </c>
      <c r="B51" s="240" t="s">
        <v>1413</v>
      </c>
      <c r="C51" s="240">
        <f>+D49</f>
        <v>15</v>
      </c>
      <c r="D51" s="922"/>
      <c r="E51" s="936"/>
      <c r="F51" s="937"/>
      <c r="G51" s="278" t="s">
        <v>1439</v>
      </c>
      <c r="H51" s="256">
        <v>42300000</v>
      </c>
      <c r="I51" s="257">
        <f t="shared" ref="I51:R51" si="30">H51-I49</f>
        <v>37600000</v>
      </c>
      <c r="J51" s="257">
        <f t="shared" si="30"/>
        <v>32900000</v>
      </c>
      <c r="K51" s="257">
        <f t="shared" si="30"/>
        <v>28200000</v>
      </c>
      <c r="L51" s="257">
        <f t="shared" si="30"/>
        <v>28200000</v>
      </c>
      <c r="M51" s="257">
        <f t="shared" si="30"/>
        <v>28200000</v>
      </c>
      <c r="N51" s="257">
        <f t="shared" si="30"/>
        <v>28200000</v>
      </c>
      <c r="O51" s="257">
        <f t="shared" si="30"/>
        <v>28200000</v>
      </c>
      <c r="P51" s="257">
        <f t="shared" si="30"/>
        <v>28200000</v>
      </c>
      <c r="Q51" s="257">
        <f t="shared" si="30"/>
        <v>28200000</v>
      </c>
      <c r="R51" s="257">
        <f t="shared" si="30"/>
        <v>28200000</v>
      </c>
      <c r="S51" s="257">
        <f>+R51-S49</f>
        <v>28200000</v>
      </c>
      <c r="T51" s="258">
        <f>+S51-T49</f>
        <v>28200000</v>
      </c>
      <c r="U51" s="271">
        <v>4700000</v>
      </c>
      <c r="V51" s="247"/>
      <c r="X51" s="240"/>
      <c r="Y51" s="240"/>
    </row>
    <row r="52" spans="1:25" s="247" customFormat="1" ht="15" customHeight="1">
      <c r="A52" s="240"/>
      <c r="B52" s="240"/>
      <c r="C52" s="240" t="s">
        <v>1410</v>
      </c>
      <c r="D52" s="920">
        <f>+D49+1</f>
        <v>16</v>
      </c>
      <c r="E52" s="932" t="s">
        <v>1440</v>
      </c>
      <c r="F52" s="933"/>
      <c r="G52" s="276" t="s">
        <v>1441</v>
      </c>
      <c r="H52" s="242"/>
      <c r="I52" s="243">
        <f>+$U$54</f>
        <v>2300000</v>
      </c>
      <c r="J52" s="243">
        <f>+$U$54</f>
        <v>2300000</v>
      </c>
      <c r="K52" s="243">
        <v>2300000</v>
      </c>
      <c r="L52" s="243"/>
      <c r="M52" s="243"/>
      <c r="N52" s="243"/>
      <c r="O52" s="243"/>
      <c r="P52" s="243"/>
      <c r="Q52" s="243"/>
      <c r="R52" s="243"/>
      <c r="S52" s="244"/>
      <c r="T52" s="305"/>
      <c r="U52" s="246">
        <f>SUM(I52:T52)</f>
        <v>6900000</v>
      </c>
      <c r="X52" s="240"/>
      <c r="Y52" s="240"/>
    </row>
    <row r="53" spans="1:25" s="247" customFormat="1" ht="15" customHeight="1">
      <c r="A53" s="240"/>
      <c r="B53" s="240"/>
      <c r="C53" s="240" t="s">
        <v>767</v>
      </c>
      <c r="D53" s="921"/>
      <c r="E53" s="934"/>
      <c r="F53" s="935"/>
      <c r="G53" s="266" t="s">
        <v>1436</v>
      </c>
      <c r="H53" s="249"/>
      <c r="I53" s="250">
        <f t="shared" ref="I53:T53" si="31">+H54*0.02125/12</f>
        <v>40729.166666666672</v>
      </c>
      <c r="J53" s="251">
        <f t="shared" si="31"/>
        <v>36656.250000000007</v>
      </c>
      <c r="K53" s="251">
        <f t="shared" si="31"/>
        <v>32583.333333333332</v>
      </c>
      <c r="L53" s="252">
        <f t="shared" si="31"/>
        <v>28510.416666666668</v>
      </c>
      <c r="M53" s="251">
        <f t="shared" si="31"/>
        <v>28510.416666666668</v>
      </c>
      <c r="N53" s="251">
        <f t="shared" si="31"/>
        <v>28510.416666666668</v>
      </c>
      <c r="O53" s="251">
        <f t="shared" si="31"/>
        <v>28510.416666666668</v>
      </c>
      <c r="P53" s="251">
        <f t="shared" si="31"/>
        <v>28510.416666666668</v>
      </c>
      <c r="Q53" s="251">
        <f t="shared" si="31"/>
        <v>28510.416666666668</v>
      </c>
      <c r="R53" s="252">
        <f t="shared" si="31"/>
        <v>28510.416666666668</v>
      </c>
      <c r="S53" s="252">
        <f t="shared" si="31"/>
        <v>28510.416666666668</v>
      </c>
      <c r="T53" s="306">
        <f t="shared" si="31"/>
        <v>28510.416666666668</v>
      </c>
      <c r="U53" s="254">
        <f>SUM(I53:T53)</f>
        <v>366562.50000000006</v>
      </c>
      <c r="X53" s="240"/>
      <c r="Y53" s="240"/>
    </row>
    <row r="54" spans="1:25" s="222" customFormat="1" ht="15" customHeight="1">
      <c r="A54" s="240" t="s">
        <v>1421</v>
      </c>
      <c r="B54" s="240" t="s">
        <v>1413</v>
      </c>
      <c r="C54" s="240">
        <f>+D52</f>
        <v>16</v>
      </c>
      <c r="D54" s="922"/>
      <c r="E54" s="936"/>
      <c r="F54" s="937"/>
      <c r="G54" s="278" t="str">
        <f>+G52</f>
        <v>2,300万円/10回</v>
      </c>
      <c r="H54" s="256">
        <v>23000000</v>
      </c>
      <c r="I54" s="257">
        <f t="shared" ref="I54:T54" si="32">H54-I52</f>
        <v>20700000</v>
      </c>
      <c r="J54" s="257">
        <f t="shared" si="32"/>
        <v>18400000</v>
      </c>
      <c r="K54" s="257">
        <f t="shared" si="32"/>
        <v>16100000</v>
      </c>
      <c r="L54" s="257">
        <f t="shared" si="32"/>
        <v>16100000</v>
      </c>
      <c r="M54" s="257">
        <f t="shared" si="32"/>
        <v>16100000</v>
      </c>
      <c r="N54" s="257">
        <f t="shared" si="32"/>
        <v>16100000</v>
      </c>
      <c r="O54" s="257">
        <f t="shared" si="32"/>
        <v>16100000</v>
      </c>
      <c r="P54" s="257">
        <f t="shared" si="32"/>
        <v>16100000</v>
      </c>
      <c r="Q54" s="257">
        <f t="shared" si="32"/>
        <v>16100000</v>
      </c>
      <c r="R54" s="257">
        <f t="shared" si="32"/>
        <v>16100000</v>
      </c>
      <c r="S54" s="257">
        <f t="shared" si="32"/>
        <v>16100000</v>
      </c>
      <c r="T54" s="279">
        <f t="shared" si="32"/>
        <v>16100000</v>
      </c>
      <c r="U54" s="259">
        <v>2300000</v>
      </c>
      <c r="V54" s="247"/>
      <c r="X54" s="240"/>
      <c r="Y54" s="240"/>
    </row>
    <row r="55" spans="1:25" s="247" customFormat="1" ht="15" customHeight="1">
      <c r="A55" s="240"/>
      <c r="B55" s="240"/>
      <c r="C55" s="240" t="str">
        <f>B57</f>
        <v>短期</v>
      </c>
      <c r="D55" s="920">
        <f>+D52+1</f>
        <v>17</v>
      </c>
      <c r="E55" s="950" t="s">
        <v>1442</v>
      </c>
      <c r="F55" s="951"/>
      <c r="G55" s="307" t="s">
        <v>1443</v>
      </c>
      <c r="H55" s="261"/>
      <c r="I55" s="263"/>
      <c r="J55" s="263">
        <f>+$U$57</f>
        <v>8334000</v>
      </c>
      <c r="K55" s="263">
        <v>8334000</v>
      </c>
      <c r="L55" s="263"/>
      <c r="M55" s="263"/>
      <c r="N55" s="263"/>
      <c r="O55" s="263"/>
      <c r="P55" s="263"/>
      <c r="Q55" s="263"/>
      <c r="R55" s="263"/>
      <c r="S55" s="263"/>
      <c r="T55" s="263"/>
      <c r="U55" s="265">
        <f>SUM(I55:T55)</f>
        <v>16668000</v>
      </c>
      <c r="X55" s="240"/>
      <c r="Y55" s="240"/>
    </row>
    <row r="56" spans="1:25" s="247" customFormat="1" ht="15" customHeight="1">
      <c r="A56" s="240"/>
      <c r="B56" s="240"/>
      <c r="C56" s="240" t="s">
        <v>767</v>
      </c>
      <c r="D56" s="921"/>
      <c r="E56" s="925"/>
      <c r="F56" s="926"/>
      <c r="G56" s="266" t="s">
        <v>1436</v>
      </c>
      <c r="H56" s="249"/>
      <c r="I56" s="250">
        <f>+H57*2%/12</f>
        <v>0</v>
      </c>
      <c r="J56" s="251">
        <v>70347</v>
      </c>
      <c r="K56" s="251">
        <f t="shared" ref="K56:T56" si="33">+J57*2.125%/12</f>
        <v>73783.541666666672</v>
      </c>
      <c r="L56" s="251">
        <f t="shared" si="33"/>
        <v>59025.416666666664</v>
      </c>
      <c r="M56" s="251">
        <f t="shared" si="33"/>
        <v>59025.416666666664</v>
      </c>
      <c r="N56" s="251">
        <f t="shared" si="33"/>
        <v>59025.416666666664</v>
      </c>
      <c r="O56" s="251">
        <f t="shared" si="33"/>
        <v>59025.416666666664</v>
      </c>
      <c r="P56" s="251">
        <f t="shared" si="33"/>
        <v>59025.416666666664</v>
      </c>
      <c r="Q56" s="251">
        <f t="shared" si="33"/>
        <v>59025.416666666664</v>
      </c>
      <c r="R56" s="251">
        <f t="shared" si="33"/>
        <v>59025.416666666664</v>
      </c>
      <c r="S56" s="251">
        <f t="shared" si="33"/>
        <v>59025.416666666664</v>
      </c>
      <c r="T56" s="251">
        <f t="shared" si="33"/>
        <v>59025.416666666664</v>
      </c>
      <c r="U56" s="254">
        <f>SUM(I56:T56)</f>
        <v>675359.29166666663</v>
      </c>
      <c r="X56" s="240"/>
      <c r="Y56" s="240"/>
    </row>
    <row r="57" spans="1:25" s="222" customFormat="1" ht="15" customHeight="1">
      <c r="A57" s="240" t="s">
        <v>1421</v>
      </c>
      <c r="B57" s="240" t="s">
        <v>1413</v>
      </c>
      <c r="C57" s="240">
        <f>D55</f>
        <v>17</v>
      </c>
      <c r="D57" s="922"/>
      <c r="E57" s="952"/>
      <c r="F57" s="953"/>
      <c r="G57" s="267" t="str">
        <f>+G55</f>
        <v>5,000万円/6回</v>
      </c>
      <c r="H57" s="268"/>
      <c r="I57" s="269">
        <v>50000000</v>
      </c>
      <c r="J57" s="269">
        <f t="shared" ref="J57:T57" si="34">I57-J55</f>
        <v>41666000</v>
      </c>
      <c r="K57" s="269">
        <f t="shared" si="34"/>
        <v>33332000</v>
      </c>
      <c r="L57" s="269">
        <f t="shared" si="34"/>
        <v>33332000</v>
      </c>
      <c r="M57" s="269">
        <f t="shared" si="34"/>
        <v>33332000</v>
      </c>
      <c r="N57" s="269">
        <f t="shared" si="34"/>
        <v>33332000</v>
      </c>
      <c r="O57" s="269">
        <f t="shared" si="34"/>
        <v>33332000</v>
      </c>
      <c r="P57" s="269">
        <f t="shared" si="34"/>
        <v>33332000</v>
      </c>
      <c r="Q57" s="269">
        <f t="shared" si="34"/>
        <v>33332000</v>
      </c>
      <c r="R57" s="269">
        <f t="shared" si="34"/>
        <v>33332000</v>
      </c>
      <c r="S57" s="269">
        <f t="shared" si="34"/>
        <v>33332000</v>
      </c>
      <c r="T57" s="308">
        <f t="shared" si="34"/>
        <v>33332000</v>
      </c>
      <c r="U57" s="271">
        <v>8334000</v>
      </c>
      <c r="V57" s="247"/>
      <c r="X57" s="240"/>
      <c r="Y57" s="240"/>
    </row>
    <row r="58" spans="1:25" s="247" customFormat="1" ht="15" customHeight="1">
      <c r="A58" s="240"/>
      <c r="B58" s="240"/>
      <c r="C58" s="240" t="str">
        <f>B60</f>
        <v>短期</v>
      </c>
      <c r="D58" s="920">
        <f>+D55+1</f>
        <v>18</v>
      </c>
      <c r="E58" s="923" t="s">
        <v>1444</v>
      </c>
      <c r="F58" s="924"/>
      <c r="G58" s="272" t="s">
        <v>1445</v>
      </c>
      <c r="H58" s="242"/>
      <c r="I58" s="244"/>
      <c r="J58" s="244"/>
      <c r="K58" s="244"/>
      <c r="L58" s="244"/>
      <c r="M58" s="244"/>
      <c r="N58" s="244"/>
      <c r="O58" s="244"/>
      <c r="P58" s="244"/>
      <c r="Q58" s="244"/>
      <c r="R58" s="244"/>
      <c r="S58" s="244"/>
      <c r="T58" s="244"/>
      <c r="U58" s="246">
        <f>SUM(I58:T58)</f>
        <v>0</v>
      </c>
      <c r="X58" s="240"/>
      <c r="Y58" s="240"/>
    </row>
    <row r="59" spans="1:25" s="247" customFormat="1" ht="15" customHeight="1">
      <c r="A59" s="240"/>
      <c r="B59" s="240"/>
      <c r="C59" s="240" t="s">
        <v>767</v>
      </c>
      <c r="D59" s="921"/>
      <c r="E59" s="925"/>
      <c r="F59" s="926"/>
      <c r="G59" s="266" t="s">
        <v>1436</v>
      </c>
      <c r="H59" s="249"/>
      <c r="I59" s="250">
        <f>+H60*2%/12</f>
        <v>0</v>
      </c>
      <c r="J59" s="251">
        <f>+I60*2%/12</f>
        <v>0</v>
      </c>
      <c r="K59" s="251">
        <f t="shared" ref="K59:T59" si="35">+J60*2.125%/12</f>
        <v>28333.333333333332</v>
      </c>
      <c r="L59" s="251">
        <f t="shared" si="35"/>
        <v>28333.333333333332</v>
      </c>
      <c r="M59" s="251">
        <f t="shared" si="35"/>
        <v>28333.333333333332</v>
      </c>
      <c r="N59" s="251">
        <f t="shared" si="35"/>
        <v>28333.333333333332</v>
      </c>
      <c r="O59" s="251">
        <f t="shared" si="35"/>
        <v>28333.333333333332</v>
      </c>
      <c r="P59" s="251">
        <f t="shared" si="35"/>
        <v>28333.333333333332</v>
      </c>
      <c r="Q59" s="251">
        <f t="shared" si="35"/>
        <v>28333.333333333332</v>
      </c>
      <c r="R59" s="251">
        <f t="shared" si="35"/>
        <v>28333.333333333332</v>
      </c>
      <c r="S59" s="251">
        <f t="shared" si="35"/>
        <v>28333.333333333332</v>
      </c>
      <c r="T59" s="251">
        <f t="shared" si="35"/>
        <v>28333.333333333332</v>
      </c>
      <c r="U59" s="254">
        <f>SUM(I59:T59)</f>
        <v>283333.33333333337</v>
      </c>
      <c r="X59" s="240"/>
      <c r="Y59" s="240"/>
    </row>
    <row r="60" spans="1:25" s="222" customFormat="1" ht="15" customHeight="1">
      <c r="A60" s="240" t="s">
        <v>1421</v>
      </c>
      <c r="B60" s="240" t="s">
        <v>1413</v>
      </c>
      <c r="C60" s="240">
        <f>D58</f>
        <v>18</v>
      </c>
      <c r="D60" s="922"/>
      <c r="E60" s="927"/>
      <c r="F60" s="928"/>
      <c r="G60" s="267" t="s">
        <v>1445</v>
      </c>
      <c r="H60" s="256"/>
      <c r="I60" s="257"/>
      <c r="J60" s="257">
        <v>16000000</v>
      </c>
      <c r="K60" s="257">
        <f t="shared" ref="K60:T60" si="36">J60-K58</f>
        <v>16000000</v>
      </c>
      <c r="L60" s="257">
        <f t="shared" si="36"/>
        <v>16000000</v>
      </c>
      <c r="M60" s="257">
        <f t="shared" si="36"/>
        <v>16000000</v>
      </c>
      <c r="N60" s="257">
        <f t="shared" si="36"/>
        <v>16000000</v>
      </c>
      <c r="O60" s="257">
        <f t="shared" si="36"/>
        <v>16000000</v>
      </c>
      <c r="P60" s="257">
        <f t="shared" si="36"/>
        <v>16000000</v>
      </c>
      <c r="Q60" s="257">
        <f t="shared" si="36"/>
        <v>16000000</v>
      </c>
      <c r="R60" s="257">
        <f t="shared" si="36"/>
        <v>16000000</v>
      </c>
      <c r="S60" s="257">
        <f t="shared" si="36"/>
        <v>16000000</v>
      </c>
      <c r="T60" s="279">
        <f t="shared" si="36"/>
        <v>16000000</v>
      </c>
      <c r="U60" s="259">
        <v>2667000</v>
      </c>
      <c r="V60" s="247"/>
      <c r="X60" s="240"/>
      <c r="Y60" s="240"/>
    </row>
    <row r="61" spans="1:25" s="247" customFormat="1" ht="15" customHeight="1">
      <c r="A61" s="240"/>
      <c r="B61" s="240"/>
      <c r="C61" s="240" t="str">
        <f>B63</f>
        <v>短期</v>
      </c>
      <c r="D61" s="920">
        <f>+D58+1</f>
        <v>19</v>
      </c>
      <c r="E61" s="923" t="s">
        <v>1444</v>
      </c>
      <c r="F61" s="924"/>
      <c r="G61" s="272" t="s">
        <v>1446</v>
      </c>
      <c r="H61" s="242"/>
      <c r="I61" s="244"/>
      <c r="J61" s="244"/>
      <c r="K61" s="244"/>
      <c r="L61" s="244"/>
      <c r="M61" s="244"/>
      <c r="N61" s="244"/>
      <c r="O61" s="244"/>
      <c r="P61" s="244"/>
      <c r="Q61" s="244"/>
      <c r="R61" s="244"/>
      <c r="S61" s="244"/>
      <c r="T61" s="244"/>
      <c r="U61" s="246">
        <f>SUM(I61:T61)</f>
        <v>0</v>
      </c>
      <c r="X61" s="240"/>
      <c r="Y61" s="240"/>
    </row>
    <row r="62" spans="1:25" s="247" customFormat="1" ht="15" customHeight="1">
      <c r="A62" s="240"/>
      <c r="B62" s="240"/>
      <c r="C62" s="240" t="s">
        <v>767</v>
      </c>
      <c r="D62" s="921"/>
      <c r="E62" s="925"/>
      <c r="F62" s="926"/>
      <c r="G62" s="273" t="s">
        <v>1436</v>
      </c>
      <c r="H62" s="249"/>
      <c r="I62" s="250">
        <f>+H63*2%/12</f>
        <v>0</v>
      </c>
      <c r="J62" s="251">
        <f>+I63*2%/12</f>
        <v>0</v>
      </c>
      <c r="K62" s="251">
        <f t="shared" ref="K62:T62" si="37">+J63*2.125%/12</f>
        <v>42500.000000000007</v>
      </c>
      <c r="L62" s="251">
        <f t="shared" si="37"/>
        <v>42500.000000000007</v>
      </c>
      <c r="M62" s="251">
        <f t="shared" si="37"/>
        <v>42500.000000000007</v>
      </c>
      <c r="N62" s="251">
        <f t="shared" si="37"/>
        <v>42500.000000000007</v>
      </c>
      <c r="O62" s="251">
        <f t="shared" si="37"/>
        <v>42500.000000000007</v>
      </c>
      <c r="P62" s="251">
        <f t="shared" si="37"/>
        <v>42500.000000000007</v>
      </c>
      <c r="Q62" s="251">
        <f t="shared" si="37"/>
        <v>42500.000000000007</v>
      </c>
      <c r="R62" s="251">
        <f t="shared" si="37"/>
        <v>42500.000000000007</v>
      </c>
      <c r="S62" s="251">
        <f t="shared" si="37"/>
        <v>42500.000000000007</v>
      </c>
      <c r="T62" s="251">
        <f t="shared" si="37"/>
        <v>42500.000000000007</v>
      </c>
      <c r="U62" s="254">
        <f>SUM(I62:T62)</f>
        <v>425000.00000000006</v>
      </c>
      <c r="X62" s="240"/>
      <c r="Y62" s="240"/>
    </row>
    <row r="63" spans="1:25" s="222" customFormat="1" ht="15" customHeight="1">
      <c r="A63" s="240" t="s">
        <v>1421</v>
      </c>
      <c r="B63" s="240" t="s">
        <v>1413</v>
      </c>
      <c r="C63" s="240">
        <f>D61</f>
        <v>19</v>
      </c>
      <c r="D63" s="922"/>
      <c r="E63" s="927"/>
      <c r="F63" s="928"/>
      <c r="G63" s="274" t="s">
        <v>1446</v>
      </c>
      <c r="H63" s="256"/>
      <c r="I63" s="257"/>
      <c r="J63" s="257">
        <v>24000000</v>
      </c>
      <c r="K63" s="257">
        <f t="shared" ref="K63:T63" si="38">J63-K61</f>
        <v>24000000</v>
      </c>
      <c r="L63" s="257">
        <f t="shared" si="38"/>
        <v>24000000</v>
      </c>
      <c r="M63" s="257">
        <f t="shared" si="38"/>
        <v>24000000</v>
      </c>
      <c r="N63" s="257">
        <f t="shared" si="38"/>
        <v>24000000</v>
      </c>
      <c r="O63" s="257">
        <f t="shared" si="38"/>
        <v>24000000</v>
      </c>
      <c r="P63" s="257">
        <f t="shared" si="38"/>
        <v>24000000</v>
      </c>
      <c r="Q63" s="257">
        <f t="shared" si="38"/>
        <v>24000000</v>
      </c>
      <c r="R63" s="257">
        <f t="shared" si="38"/>
        <v>24000000</v>
      </c>
      <c r="S63" s="257">
        <f t="shared" si="38"/>
        <v>24000000</v>
      </c>
      <c r="T63" s="279">
        <f t="shared" si="38"/>
        <v>24000000</v>
      </c>
      <c r="U63" s="259">
        <v>4000000</v>
      </c>
      <c r="V63" s="247"/>
      <c r="X63" s="240"/>
      <c r="Y63" s="240"/>
    </row>
    <row r="64" spans="1:25" s="247" customFormat="1" ht="15" customHeight="1">
      <c r="A64" s="240"/>
      <c r="B64" s="240"/>
      <c r="C64" s="240" t="str">
        <f>B66</f>
        <v>短期</v>
      </c>
      <c r="D64" s="920">
        <f>+D61+1</f>
        <v>20</v>
      </c>
      <c r="E64" s="923" t="s">
        <v>1447</v>
      </c>
      <c r="F64" s="924"/>
      <c r="G64" s="272" t="s">
        <v>1448</v>
      </c>
      <c r="H64" s="242"/>
      <c r="I64" s="244"/>
      <c r="J64" s="244"/>
      <c r="K64" s="244"/>
      <c r="L64" s="244"/>
      <c r="M64" s="244"/>
      <c r="N64" s="244"/>
      <c r="O64" s="244"/>
      <c r="P64" s="244"/>
      <c r="Q64" s="244"/>
      <c r="R64" s="244"/>
      <c r="S64" s="244"/>
      <c r="T64" s="244"/>
      <c r="U64" s="246">
        <f>SUM(I64:T64)</f>
        <v>0</v>
      </c>
      <c r="X64" s="240"/>
      <c r="Y64" s="240"/>
    </row>
    <row r="65" spans="1:25" s="247" customFormat="1" ht="15" customHeight="1">
      <c r="A65" s="240"/>
      <c r="B65" s="240"/>
      <c r="C65" s="240" t="s">
        <v>767</v>
      </c>
      <c r="D65" s="921"/>
      <c r="E65" s="925"/>
      <c r="F65" s="926"/>
      <c r="G65" s="273" t="s">
        <v>1436</v>
      </c>
      <c r="H65" s="249"/>
      <c r="I65" s="250">
        <f>+H66*2%/12</f>
        <v>0</v>
      </c>
      <c r="J65" s="251">
        <f>+I66*2%/12</f>
        <v>0</v>
      </c>
      <c r="K65" s="251">
        <f t="shared" ref="K65:T65" si="39">+J66*2.125%/12</f>
        <v>0</v>
      </c>
      <c r="L65" s="251">
        <f t="shared" si="39"/>
        <v>40729.166666666672</v>
      </c>
      <c r="M65" s="251">
        <f t="shared" si="39"/>
        <v>40729.166666666672</v>
      </c>
      <c r="N65" s="251">
        <f t="shared" si="39"/>
        <v>40729.166666666672</v>
      </c>
      <c r="O65" s="251">
        <f t="shared" si="39"/>
        <v>40729.166666666672</v>
      </c>
      <c r="P65" s="251">
        <f t="shared" si="39"/>
        <v>40729.166666666672</v>
      </c>
      <c r="Q65" s="251">
        <f t="shared" si="39"/>
        <v>40729.166666666672</v>
      </c>
      <c r="R65" s="251">
        <f t="shared" si="39"/>
        <v>40729.166666666672</v>
      </c>
      <c r="S65" s="251">
        <f t="shared" si="39"/>
        <v>40729.166666666672</v>
      </c>
      <c r="T65" s="251">
        <f t="shared" si="39"/>
        <v>40729.166666666672</v>
      </c>
      <c r="U65" s="254">
        <f>SUM(I65:T65)</f>
        <v>366562.50000000012</v>
      </c>
      <c r="X65" s="240"/>
      <c r="Y65" s="240"/>
    </row>
    <row r="66" spans="1:25" s="222" customFormat="1" ht="15" customHeight="1">
      <c r="A66" s="240" t="s">
        <v>1421</v>
      </c>
      <c r="B66" s="240" t="s">
        <v>1413</v>
      </c>
      <c r="C66" s="240">
        <f>D64</f>
        <v>20</v>
      </c>
      <c r="D66" s="922"/>
      <c r="E66" s="927"/>
      <c r="F66" s="928"/>
      <c r="G66" s="274" t="s">
        <v>1448</v>
      </c>
      <c r="H66" s="256"/>
      <c r="I66" s="257"/>
      <c r="J66" s="257"/>
      <c r="K66" s="257">
        <v>23000000</v>
      </c>
      <c r="L66" s="257">
        <f t="shared" ref="L66:T66" si="40">K66-L64</f>
        <v>23000000</v>
      </c>
      <c r="M66" s="257">
        <f t="shared" si="40"/>
        <v>23000000</v>
      </c>
      <c r="N66" s="257">
        <f t="shared" si="40"/>
        <v>23000000</v>
      </c>
      <c r="O66" s="257">
        <f t="shared" si="40"/>
        <v>23000000</v>
      </c>
      <c r="P66" s="257">
        <f t="shared" si="40"/>
        <v>23000000</v>
      </c>
      <c r="Q66" s="257">
        <f t="shared" si="40"/>
        <v>23000000</v>
      </c>
      <c r="R66" s="257">
        <f t="shared" si="40"/>
        <v>23000000</v>
      </c>
      <c r="S66" s="257">
        <f t="shared" si="40"/>
        <v>23000000</v>
      </c>
      <c r="T66" s="279">
        <f t="shared" si="40"/>
        <v>23000000</v>
      </c>
      <c r="U66" s="259">
        <v>3840000</v>
      </c>
      <c r="V66" s="247"/>
      <c r="X66" s="240"/>
      <c r="Y66" s="240"/>
    </row>
    <row r="67" spans="1:25" s="247" customFormat="1" ht="15" customHeight="1">
      <c r="A67" s="240"/>
      <c r="B67" s="240"/>
      <c r="C67" s="240"/>
      <c r="D67" s="920">
        <f>+D64+1</f>
        <v>21</v>
      </c>
      <c r="E67" s="938" t="s">
        <v>1449</v>
      </c>
      <c r="F67" s="939"/>
      <c r="G67" s="280" t="s">
        <v>1417</v>
      </c>
      <c r="H67" s="281">
        <f>+H39+H42+H48+H51+H54+H57+H60+H66</f>
        <v>120000000</v>
      </c>
      <c r="I67" s="283">
        <f t="shared" ref="I67:Q67" si="41">+I39+I42+I48+I51+I54+I57+I60+I66+I63</f>
        <v>153700000</v>
      </c>
      <c r="J67" s="283">
        <f t="shared" si="41"/>
        <v>169066000</v>
      </c>
      <c r="K67" s="283">
        <f t="shared" si="41"/>
        <v>167432000</v>
      </c>
      <c r="L67" s="283">
        <f t="shared" si="41"/>
        <v>167432000</v>
      </c>
      <c r="M67" s="283">
        <f t="shared" si="41"/>
        <v>167432000</v>
      </c>
      <c r="N67" s="283">
        <f t="shared" si="41"/>
        <v>167432000</v>
      </c>
      <c r="O67" s="283">
        <f t="shared" si="41"/>
        <v>167432000</v>
      </c>
      <c r="P67" s="283">
        <f t="shared" si="41"/>
        <v>167432000</v>
      </c>
      <c r="Q67" s="283">
        <f t="shared" si="41"/>
        <v>167432000</v>
      </c>
      <c r="R67" s="283">
        <f>+R39+R42+R48+R51+R54+R57+R60+R66+R63</f>
        <v>167432000</v>
      </c>
      <c r="S67" s="283">
        <f>+S39+S42+S48+S51+S54+S57+S60+S66+S63</f>
        <v>167432000</v>
      </c>
      <c r="T67" s="283">
        <f>+T39+T42+T48+T51+T54+T57+T60+T66+T63</f>
        <v>167432000</v>
      </c>
      <c r="U67" s="284">
        <f>+U37+U40+U46+U49+U52+U55+U58+U64</f>
        <v>65568000</v>
      </c>
      <c r="X67" s="240"/>
      <c r="Y67" s="240"/>
    </row>
    <row r="68" spans="1:25" s="247" customFormat="1" ht="15" customHeight="1">
      <c r="A68" s="240"/>
      <c r="B68" s="240"/>
      <c r="C68" s="240"/>
      <c r="D68" s="921"/>
      <c r="E68" s="955"/>
      <c r="F68" s="956"/>
      <c r="G68" s="309" t="s">
        <v>1393</v>
      </c>
      <c r="H68" s="286">
        <f>+H33+H36</f>
        <v>61470000</v>
      </c>
      <c r="I68" s="310">
        <f t="shared" ref="I68:T68" si="42">+I33+I36</f>
        <v>60636000</v>
      </c>
      <c r="J68" s="288">
        <f t="shared" si="42"/>
        <v>59802000</v>
      </c>
      <c r="K68" s="288">
        <f t="shared" si="42"/>
        <v>58968000</v>
      </c>
      <c r="L68" s="288">
        <f t="shared" si="42"/>
        <v>58968000</v>
      </c>
      <c r="M68" s="288">
        <f t="shared" si="42"/>
        <v>58968000</v>
      </c>
      <c r="N68" s="288">
        <f t="shared" si="42"/>
        <v>58968000</v>
      </c>
      <c r="O68" s="288">
        <f t="shared" si="42"/>
        <v>58968000</v>
      </c>
      <c r="P68" s="288">
        <f t="shared" si="42"/>
        <v>58968000</v>
      </c>
      <c r="Q68" s="288">
        <f t="shared" si="42"/>
        <v>58968000</v>
      </c>
      <c r="R68" s="288">
        <f t="shared" si="42"/>
        <v>58968000</v>
      </c>
      <c r="S68" s="288">
        <f t="shared" si="42"/>
        <v>58968000</v>
      </c>
      <c r="T68" s="288">
        <f t="shared" si="42"/>
        <v>58968000</v>
      </c>
      <c r="U68" s="311">
        <f>+U31+U34</f>
        <v>2502000</v>
      </c>
      <c r="X68" s="240"/>
      <c r="Y68" s="240"/>
    </row>
    <row r="69" spans="1:25" s="247" customFormat="1" ht="15" customHeight="1">
      <c r="A69" s="240"/>
      <c r="B69" s="240"/>
      <c r="C69" s="240"/>
      <c r="D69" s="921"/>
      <c r="E69" s="940"/>
      <c r="F69" s="941"/>
      <c r="G69" s="309" t="s">
        <v>1433</v>
      </c>
      <c r="H69" s="286">
        <f>+H45</f>
        <v>44996000</v>
      </c>
      <c r="I69" s="310">
        <f t="shared" ref="I69:T69" si="43">+I45</f>
        <v>44162000</v>
      </c>
      <c r="J69" s="288">
        <f t="shared" si="43"/>
        <v>43328000</v>
      </c>
      <c r="K69" s="288">
        <f t="shared" si="43"/>
        <v>42494000</v>
      </c>
      <c r="L69" s="288">
        <f t="shared" si="43"/>
        <v>42494000</v>
      </c>
      <c r="M69" s="288">
        <f t="shared" si="43"/>
        <v>42494000</v>
      </c>
      <c r="N69" s="288">
        <f t="shared" si="43"/>
        <v>42494000</v>
      </c>
      <c r="O69" s="288">
        <f t="shared" si="43"/>
        <v>42494000</v>
      </c>
      <c r="P69" s="288">
        <f t="shared" si="43"/>
        <v>42494000</v>
      </c>
      <c r="Q69" s="288">
        <f t="shared" si="43"/>
        <v>42494000</v>
      </c>
      <c r="R69" s="288">
        <f t="shared" si="43"/>
        <v>42494000</v>
      </c>
      <c r="S69" s="288">
        <f t="shared" si="43"/>
        <v>42494000</v>
      </c>
      <c r="T69" s="288">
        <f t="shared" si="43"/>
        <v>42494000</v>
      </c>
      <c r="U69" s="311">
        <f>+U43</f>
        <v>2502000</v>
      </c>
      <c r="X69" s="240"/>
      <c r="Y69" s="240"/>
    </row>
    <row r="70" spans="1:25" s="222" customFormat="1" ht="15" customHeight="1" thickBot="1">
      <c r="A70" s="240"/>
      <c r="B70" s="240"/>
      <c r="C70" s="240"/>
      <c r="D70" s="954"/>
      <c r="E70" s="957"/>
      <c r="F70" s="958"/>
      <c r="G70" s="312" t="s">
        <v>40</v>
      </c>
      <c r="H70" s="313">
        <f>+H33+H36+H39+H42+H45+H48+H51+H54+H57+H60+H66</f>
        <v>226466000</v>
      </c>
      <c r="I70" s="314">
        <f>+I33+I36+I39+I42+I45+I48+I51+I54+I57+I60+I66+I63</f>
        <v>258498000</v>
      </c>
      <c r="J70" s="314">
        <f t="shared" ref="J70:T70" si="44">+J33+J36+J39+J42+J45+J48+J51+J54+J57+J60+J66+J63</f>
        <v>272196000</v>
      </c>
      <c r="K70" s="314">
        <f t="shared" si="44"/>
        <v>268894000</v>
      </c>
      <c r="L70" s="314">
        <f t="shared" si="44"/>
        <v>268894000</v>
      </c>
      <c r="M70" s="314">
        <f t="shared" si="44"/>
        <v>268894000</v>
      </c>
      <c r="N70" s="314">
        <f t="shared" si="44"/>
        <v>268894000</v>
      </c>
      <c r="O70" s="314">
        <f t="shared" si="44"/>
        <v>268894000</v>
      </c>
      <c r="P70" s="314">
        <f t="shared" si="44"/>
        <v>268894000</v>
      </c>
      <c r="Q70" s="314">
        <f t="shared" si="44"/>
        <v>268894000</v>
      </c>
      <c r="R70" s="314">
        <f t="shared" si="44"/>
        <v>268894000</v>
      </c>
      <c r="S70" s="314">
        <f t="shared" si="44"/>
        <v>268894000</v>
      </c>
      <c r="T70" s="315">
        <f t="shared" si="44"/>
        <v>268894000</v>
      </c>
      <c r="U70" s="316">
        <f>SUM(U67:U69)</f>
        <v>70572000</v>
      </c>
      <c r="V70" s="247"/>
      <c r="X70" s="240"/>
      <c r="Y70" s="240"/>
    </row>
    <row r="71" spans="1:25" s="247" customFormat="1" ht="15" customHeight="1">
      <c r="A71" s="240"/>
      <c r="B71" s="240"/>
      <c r="C71" s="240" t="s">
        <v>1410</v>
      </c>
      <c r="D71" s="921">
        <f>+D67+1</f>
        <v>22</v>
      </c>
      <c r="E71" s="934" t="s">
        <v>1450</v>
      </c>
      <c r="F71" s="935"/>
      <c r="G71" s="260" t="s">
        <v>1451</v>
      </c>
      <c r="H71" s="261"/>
      <c r="I71" s="262">
        <f>+$U$73</f>
        <v>4167000</v>
      </c>
      <c r="J71" s="262">
        <f>+$U$73</f>
        <v>4167000</v>
      </c>
      <c r="K71" s="262"/>
      <c r="L71" s="263"/>
      <c r="M71" s="263"/>
      <c r="N71" s="263"/>
      <c r="O71" s="263"/>
      <c r="P71" s="263"/>
      <c r="Q71" s="263"/>
      <c r="R71" s="263"/>
      <c r="S71" s="263"/>
      <c r="T71" s="264"/>
      <c r="U71" s="265">
        <f>SUM(I71:T71)</f>
        <v>8334000</v>
      </c>
      <c r="X71" s="240"/>
      <c r="Y71" s="240"/>
    </row>
    <row r="72" spans="1:25" s="247" customFormat="1" ht="15" customHeight="1">
      <c r="A72" s="240"/>
      <c r="B72" s="240"/>
      <c r="C72" s="240" t="s">
        <v>767</v>
      </c>
      <c r="D72" s="921"/>
      <c r="E72" s="934"/>
      <c r="F72" s="935"/>
      <c r="G72" s="266" t="s">
        <v>1452</v>
      </c>
      <c r="H72" s="249"/>
      <c r="I72" s="250">
        <f t="shared" ref="I72:T72" si="45">+H73*1.475%/12</f>
        <v>15360.895833333334</v>
      </c>
      <c r="J72" s="250">
        <f t="shared" si="45"/>
        <v>10238.958333333334</v>
      </c>
      <c r="K72" s="250">
        <f t="shared" si="45"/>
        <v>5117.0208333333339</v>
      </c>
      <c r="L72" s="252">
        <f t="shared" si="45"/>
        <v>5117.0208333333339</v>
      </c>
      <c r="M72" s="251">
        <f t="shared" si="45"/>
        <v>5117.0208333333339</v>
      </c>
      <c r="N72" s="251">
        <f t="shared" si="45"/>
        <v>5117.0208333333339</v>
      </c>
      <c r="O72" s="252">
        <f t="shared" si="45"/>
        <v>5117.0208333333339</v>
      </c>
      <c r="P72" s="252">
        <f t="shared" si="45"/>
        <v>5117.0208333333339</v>
      </c>
      <c r="Q72" s="252">
        <f t="shared" si="45"/>
        <v>5117.0208333333339</v>
      </c>
      <c r="R72" s="252">
        <f t="shared" si="45"/>
        <v>5117.0208333333339</v>
      </c>
      <c r="S72" s="252">
        <f t="shared" si="45"/>
        <v>5117.0208333333339</v>
      </c>
      <c r="T72" s="277">
        <f t="shared" si="45"/>
        <v>5117.0208333333339</v>
      </c>
      <c r="U72" s="254">
        <f>SUM(I72:T72)</f>
        <v>76770.0625</v>
      </c>
      <c r="X72" s="240"/>
      <c r="Y72" s="240"/>
    </row>
    <row r="73" spans="1:25" s="222" customFormat="1" ht="15" customHeight="1">
      <c r="A73" s="240" t="s">
        <v>1453</v>
      </c>
      <c r="B73" s="240" t="s">
        <v>1413</v>
      </c>
      <c r="C73" s="240">
        <f>+D71</f>
        <v>22</v>
      </c>
      <c r="D73" s="922"/>
      <c r="E73" s="936"/>
      <c r="F73" s="937"/>
      <c r="G73" s="278" t="s">
        <v>1454</v>
      </c>
      <c r="H73" s="256">
        <v>12497000</v>
      </c>
      <c r="I73" s="257">
        <f t="shared" ref="I73:T73" si="46">H73-I71</f>
        <v>8330000</v>
      </c>
      <c r="J73" s="257">
        <f t="shared" si="46"/>
        <v>4163000</v>
      </c>
      <c r="K73" s="257">
        <f t="shared" si="46"/>
        <v>4163000</v>
      </c>
      <c r="L73" s="257">
        <f t="shared" si="46"/>
        <v>4163000</v>
      </c>
      <c r="M73" s="257">
        <f t="shared" si="46"/>
        <v>4163000</v>
      </c>
      <c r="N73" s="257">
        <f t="shared" si="46"/>
        <v>4163000</v>
      </c>
      <c r="O73" s="257">
        <f t="shared" si="46"/>
        <v>4163000</v>
      </c>
      <c r="P73" s="257">
        <f t="shared" si="46"/>
        <v>4163000</v>
      </c>
      <c r="Q73" s="257">
        <f t="shared" si="46"/>
        <v>4163000</v>
      </c>
      <c r="R73" s="257">
        <f t="shared" si="46"/>
        <v>4163000</v>
      </c>
      <c r="S73" s="257">
        <f t="shared" si="46"/>
        <v>4163000</v>
      </c>
      <c r="T73" s="258">
        <f t="shared" si="46"/>
        <v>4163000</v>
      </c>
      <c r="U73" s="259">
        <v>4167000</v>
      </c>
      <c r="V73" s="247"/>
      <c r="X73" s="240"/>
      <c r="Y73" s="240"/>
    </row>
    <row r="74" spans="1:25" s="247" customFormat="1" ht="15" customHeight="1">
      <c r="A74" s="240"/>
      <c r="B74" s="240"/>
      <c r="C74" s="240" t="s">
        <v>1427</v>
      </c>
      <c r="D74" s="920">
        <f>+D71+1</f>
        <v>23</v>
      </c>
      <c r="E74" s="932" t="s">
        <v>1450</v>
      </c>
      <c r="F74" s="933"/>
      <c r="G74" s="276" t="s">
        <v>1455</v>
      </c>
      <c r="H74" s="242"/>
      <c r="I74" s="243">
        <v>1389000</v>
      </c>
      <c r="J74" s="244">
        <v>1389000</v>
      </c>
      <c r="K74" s="244"/>
      <c r="L74" s="244"/>
      <c r="M74" s="244"/>
      <c r="N74" s="244"/>
      <c r="O74" s="244"/>
      <c r="P74" s="244"/>
      <c r="Q74" s="244"/>
      <c r="R74" s="244"/>
      <c r="S74" s="244"/>
      <c r="T74" s="245"/>
      <c r="U74" s="246">
        <f>SUM(I74:T74)</f>
        <v>2778000</v>
      </c>
      <c r="X74" s="240"/>
      <c r="Y74" s="240"/>
    </row>
    <row r="75" spans="1:25" s="247" customFormat="1" ht="15" customHeight="1">
      <c r="A75" s="240"/>
      <c r="B75" s="240"/>
      <c r="C75" s="240" t="s">
        <v>767</v>
      </c>
      <c r="D75" s="921"/>
      <c r="E75" s="934"/>
      <c r="F75" s="935"/>
      <c r="G75" s="266" t="s">
        <v>1456</v>
      </c>
      <c r="H75" s="249"/>
      <c r="I75" s="250">
        <f t="shared" ref="I75:T75" si="47">+H76*1.5%/12</f>
        <v>46873.75</v>
      </c>
      <c r="J75" s="251">
        <f t="shared" si="47"/>
        <v>45137.5</v>
      </c>
      <c r="K75" s="251">
        <f t="shared" si="47"/>
        <v>43401.25</v>
      </c>
      <c r="L75" s="252">
        <f t="shared" si="47"/>
        <v>43401.25</v>
      </c>
      <c r="M75" s="251">
        <f t="shared" si="47"/>
        <v>43401.25</v>
      </c>
      <c r="N75" s="251">
        <f t="shared" si="47"/>
        <v>43401.25</v>
      </c>
      <c r="O75" s="252">
        <f t="shared" si="47"/>
        <v>43401.25</v>
      </c>
      <c r="P75" s="252">
        <f t="shared" si="47"/>
        <v>43401.25</v>
      </c>
      <c r="Q75" s="252">
        <f t="shared" si="47"/>
        <v>43401.25</v>
      </c>
      <c r="R75" s="252">
        <f t="shared" si="47"/>
        <v>43401.25</v>
      </c>
      <c r="S75" s="252">
        <f t="shared" si="47"/>
        <v>43401.25</v>
      </c>
      <c r="T75" s="277">
        <f t="shared" si="47"/>
        <v>43401.25</v>
      </c>
      <c r="U75" s="254">
        <f>SUM(I75:T75)</f>
        <v>526023.75</v>
      </c>
      <c r="X75" s="240"/>
      <c r="Y75" s="240"/>
    </row>
    <row r="76" spans="1:25" s="222" customFormat="1" ht="15" customHeight="1">
      <c r="A76" s="240" t="s">
        <v>1453</v>
      </c>
      <c r="B76" s="240" t="s">
        <v>1392</v>
      </c>
      <c r="C76" s="240">
        <f>+D74</f>
        <v>23</v>
      </c>
      <c r="D76" s="922"/>
      <c r="E76" s="936"/>
      <c r="F76" s="937"/>
      <c r="G76" s="278" t="s">
        <v>1457</v>
      </c>
      <c r="H76" s="256">
        <v>37499000</v>
      </c>
      <c r="I76" s="257">
        <f t="shared" ref="I76:T76" si="48">H76-I74</f>
        <v>36110000</v>
      </c>
      <c r="J76" s="257">
        <f t="shared" si="48"/>
        <v>34721000</v>
      </c>
      <c r="K76" s="257">
        <f t="shared" si="48"/>
        <v>34721000</v>
      </c>
      <c r="L76" s="257">
        <f t="shared" si="48"/>
        <v>34721000</v>
      </c>
      <c r="M76" s="257">
        <f t="shared" si="48"/>
        <v>34721000</v>
      </c>
      <c r="N76" s="257">
        <f t="shared" si="48"/>
        <v>34721000</v>
      </c>
      <c r="O76" s="257">
        <f t="shared" si="48"/>
        <v>34721000</v>
      </c>
      <c r="P76" s="257">
        <f t="shared" si="48"/>
        <v>34721000</v>
      </c>
      <c r="Q76" s="257">
        <f t="shared" si="48"/>
        <v>34721000</v>
      </c>
      <c r="R76" s="257">
        <f t="shared" si="48"/>
        <v>34721000</v>
      </c>
      <c r="S76" s="257">
        <f t="shared" si="48"/>
        <v>34721000</v>
      </c>
      <c r="T76" s="258">
        <f t="shared" si="48"/>
        <v>34721000</v>
      </c>
      <c r="U76" s="259">
        <v>1389000</v>
      </c>
      <c r="V76" s="247"/>
      <c r="X76" s="240"/>
      <c r="Y76" s="240"/>
    </row>
    <row r="77" spans="1:25" s="247" customFormat="1" ht="15" customHeight="1">
      <c r="A77" s="240"/>
      <c r="B77" s="240"/>
      <c r="C77" s="240" t="s">
        <v>1410</v>
      </c>
      <c r="D77" s="920">
        <f>+D74+1</f>
        <v>24</v>
      </c>
      <c r="E77" s="932" t="s">
        <v>1458</v>
      </c>
      <c r="F77" s="933"/>
      <c r="G77" s="276" t="s">
        <v>1459</v>
      </c>
      <c r="H77" s="242"/>
      <c r="I77" s="243"/>
      <c r="J77" s="244"/>
      <c r="K77" s="244"/>
      <c r="L77" s="244"/>
      <c r="M77" s="244"/>
      <c r="N77" s="244"/>
      <c r="O77" s="244"/>
      <c r="P77" s="244"/>
      <c r="Q77" s="244"/>
      <c r="R77" s="244">
        <f>+$U$79</f>
        <v>0</v>
      </c>
      <c r="S77" s="244">
        <f>+$U$79</f>
        <v>0</v>
      </c>
      <c r="T77" s="245">
        <f>+U79</f>
        <v>0</v>
      </c>
      <c r="U77" s="246">
        <f>SUM(I77:T77)</f>
        <v>0</v>
      </c>
      <c r="X77" s="240"/>
      <c r="Y77" s="240"/>
    </row>
    <row r="78" spans="1:25" s="247" customFormat="1" ht="15" customHeight="1">
      <c r="A78" s="240"/>
      <c r="B78" s="240"/>
      <c r="C78" s="240" t="s">
        <v>767</v>
      </c>
      <c r="D78" s="921"/>
      <c r="E78" s="934"/>
      <c r="F78" s="935"/>
      <c r="G78" s="266" t="s">
        <v>1390</v>
      </c>
      <c r="H78" s="249"/>
      <c r="I78" s="250">
        <f t="shared" ref="I78:N78" si="49">+H79*0.01725/12</f>
        <v>143750.00000000003</v>
      </c>
      <c r="J78" s="251">
        <f t="shared" si="49"/>
        <v>143750.00000000003</v>
      </c>
      <c r="K78" s="251">
        <f t="shared" si="49"/>
        <v>143750.00000000003</v>
      </c>
      <c r="L78" s="252">
        <f t="shared" si="49"/>
        <v>143750.00000000003</v>
      </c>
      <c r="M78" s="251">
        <f t="shared" si="49"/>
        <v>143750.00000000003</v>
      </c>
      <c r="N78" s="251">
        <f t="shared" si="49"/>
        <v>143750.00000000003</v>
      </c>
      <c r="O78" s="251">
        <f t="shared" ref="O78:T78" si="50">+N79*0.02/12</f>
        <v>166666.66666666666</v>
      </c>
      <c r="P78" s="251">
        <f t="shared" si="50"/>
        <v>166666.66666666666</v>
      </c>
      <c r="Q78" s="251">
        <f t="shared" si="50"/>
        <v>166666.66666666666</v>
      </c>
      <c r="R78" s="252">
        <f t="shared" si="50"/>
        <v>166666.66666666666</v>
      </c>
      <c r="S78" s="252">
        <f t="shared" si="50"/>
        <v>166666.66666666666</v>
      </c>
      <c r="T78" s="252">
        <f t="shared" si="50"/>
        <v>166666.66666666666</v>
      </c>
      <c r="U78" s="254">
        <f>SUM(I78:T78)</f>
        <v>1862500.0000000005</v>
      </c>
      <c r="X78" s="240"/>
      <c r="Y78" s="240"/>
    </row>
    <row r="79" spans="1:25" s="222" customFormat="1" ht="15" customHeight="1">
      <c r="A79" s="240" t="s">
        <v>1453</v>
      </c>
      <c r="B79" s="240" t="s">
        <v>1413</v>
      </c>
      <c r="C79" s="240">
        <f>+D77</f>
        <v>24</v>
      </c>
      <c r="D79" s="922"/>
      <c r="E79" s="936"/>
      <c r="F79" s="937"/>
      <c r="G79" s="278" t="s">
        <v>1460</v>
      </c>
      <c r="H79" s="256">
        <v>100000000</v>
      </c>
      <c r="I79" s="257">
        <f t="shared" ref="I79:Q79" si="51">H79-I77</f>
        <v>100000000</v>
      </c>
      <c r="J79" s="257">
        <f t="shared" si="51"/>
        <v>100000000</v>
      </c>
      <c r="K79" s="257">
        <f t="shared" si="51"/>
        <v>100000000</v>
      </c>
      <c r="L79" s="257">
        <f t="shared" si="51"/>
        <v>100000000</v>
      </c>
      <c r="M79" s="257">
        <f t="shared" si="51"/>
        <v>100000000</v>
      </c>
      <c r="N79" s="257">
        <f t="shared" si="51"/>
        <v>100000000</v>
      </c>
      <c r="O79" s="257">
        <f t="shared" si="51"/>
        <v>100000000</v>
      </c>
      <c r="P79" s="257">
        <f t="shared" si="51"/>
        <v>100000000</v>
      </c>
      <c r="Q79" s="257">
        <f t="shared" si="51"/>
        <v>100000000</v>
      </c>
      <c r="R79" s="257">
        <f>+Q79-R77</f>
        <v>100000000</v>
      </c>
      <c r="S79" s="257">
        <f>+R79-S77</f>
        <v>100000000</v>
      </c>
      <c r="T79" s="258">
        <f>S79-T77</f>
        <v>100000000</v>
      </c>
      <c r="U79" s="259">
        <v>0</v>
      </c>
      <c r="V79" s="247"/>
      <c r="X79" s="240"/>
      <c r="Y79" s="240"/>
    </row>
    <row r="80" spans="1:25" s="247" customFormat="1" ht="15" customHeight="1">
      <c r="A80" s="317"/>
      <c r="B80" s="240"/>
      <c r="C80" s="240"/>
      <c r="D80" s="920">
        <f>+D77+1</f>
        <v>25</v>
      </c>
      <c r="E80" s="959" t="s">
        <v>1461</v>
      </c>
      <c r="F80" s="960"/>
      <c r="G80" s="280" t="s">
        <v>1417</v>
      </c>
      <c r="H80" s="281">
        <f>+H73+H76+H79</f>
        <v>149996000</v>
      </c>
      <c r="I80" s="318">
        <f t="shared" ref="I80:T80" si="52">+I73+I76+I79</f>
        <v>144440000</v>
      </c>
      <c r="J80" s="283">
        <f t="shared" si="52"/>
        <v>138884000</v>
      </c>
      <c r="K80" s="283">
        <f t="shared" si="52"/>
        <v>138884000</v>
      </c>
      <c r="L80" s="283">
        <f t="shared" si="52"/>
        <v>138884000</v>
      </c>
      <c r="M80" s="283">
        <f t="shared" si="52"/>
        <v>138884000</v>
      </c>
      <c r="N80" s="283">
        <f t="shared" si="52"/>
        <v>138884000</v>
      </c>
      <c r="O80" s="283">
        <f t="shared" si="52"/>
        <v>138884000</v>
      </c>
      <c r="P80" s="283">
        <f t="shared" si="52"/>
        <v>138884000</v>
      </c>
      <c r="Q80" s="283">
        <f t="shared" si="52"/>
        <v>138884000</v>
      </c>
      <c r="R80" s="283">
        <f t="shared" si="52"/>
        <v>138884000</v>
      </c>
      <c r="S80" s="283">
        <f t="shared" si="52"/>
        <v>138884000</v>
      </c>
      <c r="T80" s="283">
        <f t="shared" si="52"/>
        <v>138884000</v>
      </c>
      <c r="U80" s="284">
        <f>+U71+U74+U77</f>
        <v>11112000</v>
      </c>
      <c r="X80" s="240"/>
      <c r="Y80" s="240"/>
    </row>
    <row r="81" spans="1:25" s="247" customFormat="1" ht="15" customHeight="1">
      <c r="A81" s="317"/>
      <c r="B81" s="240"/>
      <c r="C81" s="240"/>
      <c r="D81" s="921"/>
      <c r="E81" s="961"/>
      <c r="F81" s="962"/>
      <c r="G81" s="309" t="s">
        <v>1393</v>
      </c>
      <c r="H81" s="286">
        <v>0</v>
      </c>
      <c r="I81" s="310">
        <v>0</v>
      </c>
      <c r="J81" s="288">
        <v>0</v>
      </c>
      <c r="K81" s="319">
        <v>0</v>
      </c>
      <c r="L81" s="319">
        <v>0</v>
      </c>
      <c r="M81" s="319">
        <v>0</v>
      </c>
      <c r="N81" s="319">
        <v>0</v>
      </c>
      <c r="O81" s="319">
        <v>0</v>
      </c>
      <c r="P81" s="319">
        <v>0</v>
      </c>
      <c r="Q81" s="319">
        <v>0</v>
      </c>
      <c r="R81" s="319">
        <v>0</v>
      </c>
      <c r="S81" s="319">
        <v>0</v>
      </c>
      <c r="T81" s="320">
        <v>0</v>
      </c>
      <c r="U81" s="311">
        <v>0</v>
      </c>
      <c r="X81" s="240"/>
      <c r="Y81" s="240"/>
    </row>
    <row r="82" spans="1:25" s="222" customFormat="1" ht="15" customHeight="1" thickBot="1">
      <c r="A82" s="317"/>
      <c r="B82" s="240"/>
      <c r="C82" s="240"/>
      <c r="D82" s="921"/>
      <c r="E82" s="961"/>
      <c r="F82" s="962"/>
      <c r="G82" s="291" t="s">
        <v>40</v>
      </c>
      <c r="H82" s="292">
        <f t="shared" ref="H82:T82" si="53">+H73+H76+H79</f>
        <v>149996000</v>
      </c>
      <c r="I82" s="293">
        <f t="shared" si="53"/>
        <v>144440000</v>
      </c>
      <c r="J82" s="293">
        <f t="shared" si="53"/>
        <v>138884000</v>
      </c>
      <c r="K82" s="293">
        <f t="shared" si="53"/>
        <v>138884000</v>
      </c>
      <c r="L82" s="293">
        <f t="shared" si="53"/>
        <v>138884000</v>
      </c>
      <c r="M82" s="293">
        <f t="shared" si="53"/>
        <v>138884000</v>
      </c>
      <c r="N82" s="293">
        <f t="shared" si="53"/>
        <v>138884000</v>
      </c>
      <c r="O82" s="293">
        <f t="shared" si="53"/>
        <v>138884000</v>
      </c>
      <c r="P82" s="293">
        <f t="shared" si="53"/>
        <v>138884000</v>
      </c>
      <c r="Q82" s="293">
        <f t="shared" si="53"/>
        <v>138884000</v>
      </c>
      <c r="R82" s="293">
        <f t="shared" si="53"/>
        <v>138884000</v>
      </c>
      <c r="S82" s="293">
        <f t="shared" si="53"/>
        <v>138884000</v>
      </c>
      <c r="T82" s="321">
        <f t="shared" si="53"/>
        <v>138884000</v>
      </c>
      <c r="U82" s="295">
        <f>SUM(U80:U81)</f>
        <v>11112000</v>
      </c>
      <c r="V82" s="247"/>
      <c r="X82" s="240"/>
      <c r="Y82" s="240"/>
    </row>
    <row r="83" spans="1:25" s="247" customFormat="1" ht="15" customHeight="1">
      <c r="A83" s="240"/>
      <c r="B83" s="240"/>
      <c r="C83" s="240" t="str">
        <f>B85</f>
        <v>長期</v>
      </c>
      <c r="D83" s="944">
        <f>+D80+1</f>
        <v>26</v>
      </c>
      <c r="E83" s="945" t="s">
        <v>1462</v>
      </c>
      <c r="F83" s="946"/>
      <c r="G83" s="296" t="s">
        <v>1463</v>
      </c>
      <c r="H83" s="297"/>
      <c r="I83" s="298">
        <f>+$U$85</f>
        <v>357000</v>
      </c>
      <c r="J83" s="299">
        <f>+$U$85</f>
        <v>357000</v>
      </c>
      <c r="K83" s="299"/>
      <c r="L83" s="299"/>
      <c r="M83" s="299"/>
      <c r="N83" s="299"/>
      <c r="O83" s="299"/>
      <c r="P83" s="299"/>
      <c r="Q83" s="299"/>
      <c r="R83" s="299"/>
      <c r="S83" s="299"/>
      <c r="T83" s="300"/>
      <c r="U83" s="301">
        <f>SUM(I83:T83)</f>
        <v>714000</v>
      </c>
      <c r="X83" s="240"/>
      <c r="Y83" s="240"/>
    </row>
    <row r="84" spans="1:25" s="247" customFormat="1" ht="15" customHeight="1">
      <c r="A84" s="240"/>
      <c r="B84" s="240"/>
      <c r="C84" s="240" t="s">
        <v>767</v>
      </c>
      <c r="D84" s="921"/>
      <c r="E84" s="934"/>
      <c r="F84" s="935"/>
      <c r="G84" s="302" t="s">
        <v>1464</v>
      </c>
      <c r="H84" s="303"/>
      <c r="I84" s="250">
        <f t="shared" ref="I84:T84" si="54">+H85*1.98%/12</f>
        <v>14746.049999999997</v>
      </c>
      <c r="J84" s="252">
        <f t="shared" si="54"/>
        <v>14156.999999999998</v>
      </c>
      <c r="K84" s="252">
        <f t="shared" si="54"/>
        <v>13567.949999999999</v>
      </c>
      <c r="L84" s="252">
        <f t="shared" si="54"/>
        <v>13567.949999999999</v>
      </c>
      <c r="M84" s="252">
        <f t="shared" si="54"/>
        <v>13567.949999999999</v>
      </c>
      <c r="N84" s="252">
        <f t="shared" si="54"/>
        <v>13567.949999999999</v>
      </c>
      <c r="O84" s="252">
        <f t="shared" si="54"/>
        <v>13567.949999999999</v>
      </c>
      <c r="P84" s="252">
        <f t="shared" si="54"/>
        <v>13567.949999999999</v>
      </c>
      <c r="Q84" s="252">
        <f t="shared" si="54"/>
        <v>13567.949999999999</v>
      </c>
      <c r="R84" s="252">
        <f t="shared" si="54"/>
        <v>13567.949999999999</v>
      </c>
      <c r="S84" s="252">
        <f t="shared" si="54"/>
        <v>13567.949999999999</v>
      </c>
      <c r="T84" s="277">
        <f t="shared" si="54"/>
        <v>13567.949999999999</v>
      </c>
      <c r="U84" s="304">
        <f>SUM(I84:T84)</f>
        <v>164582.55000000002</v>
      </c>
      <c r="X84" s="240"/>
      <c r="Y84" s="240"/>
    </row>
    <row r="85" spans="1:25" s="247" customFormat="1" ht="15" customHeight="1">
      <c r="A85" s="240" t="s">
        <v>1465</v>
      </c>
      <c r="B85" s="240" t="s">
        <v>1392</v>
      </c>
      <c r="C85" s="240">
        <f>D83</f>
        <v>26</v>
      </c>
      <c r="D85" s="922"/>
      <c r="E85" s="936"/>
      <c r="F85" s="937"/>
      <c r="G85" s="322" t="s">
        <v>1466</v>
      </c>
      <c r="H85" s="268">
        <v>8937000</v>
      </c>
      <c r="I85" s="269">
        <f t="shared" ref="I85:T85" si="55">H85-I83</f>
        <v>8580000</v>
      </c>
      <c r="J85" s="269">
        <f t="shared" si="55"/>
        <v>8223000</v>
      </c>
      <c r="K85" s="269">
        <f t="shared" si="55"/>
        <v>8223000</v>
      </c>
      <c r="L85" s="269">
        <f t="shared" si="55"/>
        <v>8223000</v>
      </c>
      <c r="M85" s="269">
        <f t="shared" si="55"/>
        <v>8223000</v>
      </c>
      <c r="N85" s="269">
        <f t="shared" si="55"/>
        <v>8223000</v>
      </c>
      <c r="O85" s="269">
        <f t="shared" si="55"/>
        <v>8223000</v>
      </c>
      <c r="P85" s="269">
        <f t="shared" si="55"/>
        <v>8223000</v>
      </c>
      <c r="Q85" s="269">
        <f t="shared" si="55"/>
        <v>8223000</v>
      </c>
      <c r="R85" s="269">
        <f t="shared" si="55"/>
        <v>8223000</v>
      </c>
      <c r="S85" s="269">
        <f t="shared" si="55"/>
        <v>8223000</v>
      </c>
      <c r="T85" s="270">
        <f t="shared" si="55"/>
        <v>8223000</v>
      </c>
      <c r="U85" s="271">
        <v>357000</v>
      </c>
      <c r="X85" s="240"/>
      <c r="Y85" s="240"/>
    </row>
    <row r="86" spans="1:25" s="247" customFormat="1" ht="15" customHeight="1">
      <c r="A86" s="240"/>
      <c r="B86" s="240"/>
      <c r="C86" s="240" t="str">
        <f>B88</f>
        <v>短期</v>
      </c>
      <c r="D86" s="920">
        <f>+D83+1</f>
        <v>27</v>
      </c>
      <c r="E86" s="923" t="s">
        <v>1467</v>
      </c>
      <c r="F86" s="924"/>
      <c r="G86" s="272" t="s">
        <v>1468</v>
      </c>
      <c r="H86" s="242"/>
      <c r="I86" s="243"/>
      <c r="J86" s="244"/>
      <c r="K86" s="244"/>
      <c r="L86" s="244"/>
      <c r="M86" s="244"/>
      <c r="N86" s="244"/>
      <c r="O86" s="244"/>
      <c r="P86" s="244"/>
      <c r="Q86" s="244"/>
      <c r="R86" s="244"/>
      <c r="S86" s="244"/>
      <c r="T86" s="244"/>
      <c r="U86" s="246">
        <f>SUM(I86:T86)</f>
        <v>0</v>
      </c>
      <c r="X86" s="240"/>
      <c r="Y86" s="240"/>
    </row>
    <row r="87" spans="1:25" s="247" customFormat="1" ht="15" customHeight="1">
      <c r="A87" s="240"/>
      <c r="B87" s="240"/>
      <c r="C87" s="240" t="s">
        <v>767</v>
      </c>
      <c r="D87" s="921"/>
      <c r="E87" s="925"/>
      <c r="F87" s="926"/>
      <c r="G87" s="273" t="s">
        <v>1452</v>
      </c>
      <c r="H87" s="249"/>
      <c r="I87" s="250">
        <f t="shared" ref="I87:T87" si="56">+H88*1.475%/12</f>
        <v>158562.50000000003</v>
      </c>
      <c r="J87" s="251">
        <f t="shared" si="56"/>
        <v>158562.50000000003</v>
      </c>
      <c r="K87" s="251">
        <f t="shared" si="56"/>
        <v>158562.50000000003</v>
      </c>
      <c r="L87" s="251">
        <f t="shared" si="56"/>
        <v>158562.50000000003</v>
      </c>
      <c r="M87" s="251">
        <f t="shared" si="56"/>
        <v>158562.50000000003</v>
      </c>
      <c r="N87" s="251">
        <f t="shared" si="56"/>
        <v>158562.50000000003</v>
      </c>
      <c r="O87" s="251">
        <f t="shared" si="56"/>
        <v>158562.50000000003</v>
      </c>
      <c r="P87" s="251">
        <f t="shared" si="56"/>
        <v>158562.50000000003</v>
      </c>
      <c r="Q87" s="251">
        <f t="shared" si="56"/>
        <v>158562.50000000003</v>
      </c>
      <c r="R87" s="251">
        <f t="shared" si="56"/>
        <v>158562.50000000003</v>
      </c>
      <c r="S87" s="251">
        <f t="shared" si="56"/>
        <v>158562.50000000003</v>
      </c>
      <c r="T87" s="251">
        <f t="shared" si="56"/>
        <v>158562.50000000003</v>
      </c>
      <c r="U87" s="254">
        <f>SUM(I87:T87)</f>
        <v>1902750.0000000002</v>
      </c>
      <c r="X87" s="240"/>
      <c r="Y87" s="240"/>
    </row>
    <row r="88" spans="1:25" s="222" customFormat="1" ht="15" customHeight="1">
      <c r="A88" s="240" t="s">
        <v>1465</v>
      </c>
      <c r="B88" s="240" t="s">
        <v>1413</v>
      </c>
      <c r="C88" s="240">
        <f>D86</f>
        <v>27</v>
      </c>
      <c r="D88" s="922"/>
      <c r="E88" s="927"/>
      <c r="F88" s="928"/>
      <c r="G88" s="278" t="s">
        <v>1469</v>
      </c>
      <c r="H88" s="256">
        <v>129000000</v>
      </c>
      <c r="I88" s="257">
        <f t="shared" ref="I88:T88" si="57">+H88-I86</f>
        <v>129000000</v>
      </c>
      <c r="J88" s="257">
        <f t="shared" si="57"/>
        <v>129000000</v>
      </c>
      <c r="K88" s="257">
        <f t="shared" si="57"/>
        <v>129000000</v>
      </c>
      <c r="L88" s="257">
        <f t="shared" si="57"/>
        <v>129000000</v>
      </c>
      <c r="M88" s="257">
        <f t="shared" si="57"/>
        <v>129000000</v>
      </c>
      <c r="N88" s="257">
        <f t="shared" si="57"/>
        <v>129000000</v>
      </c>
      <c r="O88" s="257">
        <f t="shared" si="57"/>
        <v>129000000</v>
      </c>
      <c r="P88" s="275">
        <f t="shared" si="57"/>
        <v>129000000</v>
      </c>
      <c r="Q88" s="257">
        <f t="shared" si="57"/>
        <v>129000000</v>
      </c>
      <c r="R88" s="257">
        <f t="shared" si="57"/>
        <v>129000000</v>
      </c>
      <c r="S88" s="257">
        <f t="shared" si="57"/>
        <v>129000000</v>
      </c>
      <c r="T88" s="279">
        <f t="shared" si="57"/>
        <v>129000000</v>
      </c>
      <c r="U88" s="259">
        <v>1000000</v>
      </c>
      <c r="V88" s="247"/>
      <c r="X88" s="240"/>
      <c r="Y88" s="240"/>
    </row>
    <row r="89" spans="1:25" s="247" customFormat="1" ht="15" customHeight="1">
      <c r="A89" s="240"/>
      <c r="B89" s="240"/>
      <c r="C89" s="240"/>
      <c r="D89" s="920">
        <f>+D86+1</f>
        <v>28</v>
      </c>
      <c r="E89" s="938" t="s">
        <v>1470</v>
      </c>
      <c r="F89" s="939"/>
      <c r="G89" s="280" t="s">
        <v>1417</v>
      </c>
      <c r="H89" s="281">
        <f>+H88</f>
        <v>129000000</v>
      </c>
      <c r="I89" s="318">
        <f>+I88</f>
        <v>129000000</v>
      </c>
      <c r="J89" s="283">
        <f t="shared" ref="J89:T89" si="58">+J88</f>
        <v>129000000</v>
      </c>
      <c r="K89" s="283">
        <f t="shared" si="58"/>
        <v>129000000</v>
      </c>
      <c r="L89" s="283">
        <f t="shared" si="58"/>
        <v>129000000</v>
      </c>
      <c r="M89" s="283">
        <f t="shared" si="58"/>
        <v>129000000</v>
      </c>
      <c r="N89" s="283">
        <f t="shared" si="58"/>
        <v>129000000</v>
      </c>
      <c r="O89" s="283">
        <f t="shared" si="58"/>
        <v>129000000</v>
      </c>
      <c r="P89" s="283">
        <f t="shared" si="58"/>
        <v>129000000</v>
      </c>
      <c r="Q89" s="283">
        <f t="shared" si="58"/>
        <v>129000000</v>
      </c>
      <c r="R89" s="283">
        <f t="shared" si="58"/>
        <v>129000000</v>
      </c>
      <c r="S89" s="283">
        <f t="shared" si="58"/>
        <v>129000000</v>
      </c>
      <c r="T89" s="283">
        <f t="shared" si="58"/>
        <v>129000000</v>
      </c>
      <c r="U89" s="284">
        <f>+U83+U86</f>
        <v>714000</v>
      </c>
      <c r="X89" s="240"/>
      <c r="Y89" s="240"/>
    </row>
    <row r="90" spans="1:25" s="247" customFormat="1" ht="15" customHeight="1">
      <c r="A90" s="240"/>
      <c r="B90" s="240"/>
      <c r="C90" s="240"/>
      <c r="D90" s="921"/>
      <c r="E90" s="940"/>
      <c r="F90" s="941"/>
      <c r="G90" s="309" t="s">
        <v>1393</v>
      </c>
      <c r="H90" s="286">
        <f>+H85</f>
        <v>8937000</v>
      </c>
      <c r="I90" s="310">
        <f>+I85</f>
        <v>8580000</v>
      </c>
      <c r="J90" s="288">
        <f t="shared" ref="J90:T90" si="59">+J85</f>
        <v>8223000</v>
      </c>
      <c r="K90" s="288">
        <f t="shared" si="59"/>
        <v>8223000</v>
      </c>
      <c r="L90" s="288">
        <f t="shared" si="59"/>
        <v>8223000</v>
      </c>
      <c r="M90" s="288">
        <f t="shared" si="59"/>
        <v>8223000</v>
      </c>
      <c r="N90" s="288">
        <f t="shared" si="59"/>
        <v>8223000</v>
      </c>
      <c r="O90" s="288">
        <f t="shared" si="59"/>
        <v>8223000</v>
      </c>
      <c r="P90" s="288">
        <f t="shared" si="59"/>
        <v>8223000</v>
      </c>
      <c r="Q90" s="288">
        <f t="shared" si="59"/>
        <v>8223000</v>
      </c>
      <c r="R90" s="288">
        <f t="shared" si="59"/>
        <v>8223000</v>
      </c>
      <c r="S90" s="288">
        <f t="shared" si="59"/>
        <v>8223000</v>
      </c>
      <c r="T90" s="288">
        <f t="shared" si="59"/>
        <v>8223000</v>
      </c>
      <c r="U90" s="311">
        <v>0</v>
      </c>
      <c r="X90" s="240"/>
      <c r="Y90" s="240"/>
    </row>
    <row r="91" spans="1:25" s="222" customFormat="1" ht="15" customHeight="1" thickBot="1">
      <c r="A91" s="240"/>
      <c r="B91" s="240"/>
      <c r="C91" s="240"/>
      <c r="D91" s="954"/>
      <c r="E91" s="957"/>
      <c r="F91" s="958"/>
      <c r="G91" s="323" t="s">
        <v>40</v>
      </c>
      <c r="H91" s="313">
        <f>+H85+H88</f>
        <v>137937000</v>
      </c>
      <c r="I91" s="314">
        <f>+I85+I88</f>
        <v>137580000</v>
      </c>
      <c r="J91" s="314">
        <f t="shared" ref="J91:T91" si="60">+J85+J88</f>
        <v>137223000</v>
      </c>
      <c r="K91" s="314">
        <f t="shared" si="60"/>
        <v>137223000</v>
      </c>
      <c r="L91" s="314">
        <f t="shared" si="60"/>
        <v>137223000</v>
      </c>
      <c r="M91" s="314">
        <f t="shared" si="60"/>
        <v>137223000</v>
      </c>
      <c r="N91" s="314">
        <f t="shared" si="60"/>
        <v>137223000</v>
      </c>
      <c r="O91" s="314">
        <f t="shared" si="60"/>
        <v>137223000</v>
      </c>
      <c r="P91" s="314">
        <f t="shared" si="60"/>
        <v>137223000</v>
      </c>
      <c r="Q91" s="314">
        <f t="shared" si="60"/>
        <v>137223000</v>
      </c>
      <c r="R91" s="314">
        <f t="shared" si="60"/>
        <v>137223000</v>
      </c>
      <c r="S91" s="314">
        <f t="shared" si="60"/>
        <v>137223000</v>
      </c>
      <c r="T91" s="315">
        <f t="shared" si="60"/>
        <v>137223000</v>
      </c>
      <c r="U91" s="316">
        <f>SUM(U89:U90)</f>
        <v>714000</v>
      </c>
      <c r="V91" s="247"/>
      <c r="X91" s="240"/>
      <c r="Y91" s="240"/>
    </row>
    <row r="92" spans="1:25" s="247" customFormat="1" ht="15" customHeight="1">
      <c r="A92" s="240"/>
      <c r="B92" s="240"/>
      <c r="C92" s="240" t="str">
        <f>B94</f>
        <v>長期</v>
      </c>
      <c r="D92" s="921">
        <f>+D89+1</f>
        <v>29</v>
      </c>
      <c r="E92" s="963" t="s">
        <v>1471</v>
      </c>
      <c r="F92" s="964"/>
      <c r="G92" s="307" t="s">
        <v>1425</v>
      </c>
      <c r="H92" s="261"/>
      <c r="I92" s="262">
        <v>500000</v>
      </c>
      <c r="J92" s="263">
        <v>500000</v>
      </c>
      <c r="K92" s="263"/>
      <c r="L92" s="263"/>
      <c r="M92" s="263"/>
      <c r="N92" s="263"/>
      <c r="O92" s="263"/>
      <c r="P92" s="263"/>
      <c r="Q92" s="263"/>
      <c r="R92" s="263"/>
      <c r="S92" s="263"/>
      <c r="T92" s="263"/>
      <c r="U92" s="265">
        <f>SUM(I92:T92)</f>
        <v>1000000</v>
      </c>
      <c r="X92" s="240"/>
      <c r="Y92" s="240"/>
    </row>
    <row r="93" spans="1:25" s="247" customFormat="1" ht="15" customHeight="1">
      <c r="A93" s="240"/>
      <c r="B93" s="240"/>
      <c r="C93" s="240" t="s">
        <v>767</v>
      </c>
      <c r="D93" s="921"/>
      <c r="E93" s="965"/>
      <c r="F93" s="966"/>
      <c r="G93" s="273" t="s">
        <v>1420</v>
      </c>
      <c r="H93" s="249"/>
      <c r="I93" s="250">
        <f t="shared" ref="I93:T93" si="61">+H94*1.8%/12</f>
        <v>27750.000000000004</v>
      </c>
      <c r="J93" s="251">
        <f t="shared" si="61"/>
        <v>27000.000000000004</v>
      </c>
      <c r="K93" s="251">
        <f t="shared" si="61"/>
        <v>26250.000000000004</v>
      </c>
      <c r="L93" s="251">
        <f t="shared" si="61"/>
        <v>26250.000000000004</v>
      </c>
      <c r="M93" s="251">
        <f t="shared" si="61"/>
        <v>26250.000000000004</v>
      </c>
      <c r="N93" s="251">
        <f t="shared" si="61"/>
        <v>26250.000000000004</v>
      </c>
      <c r="O93" s="251">
        <f t="shared" si="61"/>
        <v>26250.000000000004</v>
      </c>
      <c r="P93" s="251">
        <f t="shared" si="61"/>
        <v>26250.000000000004</v>
      </c>
      <c r="Q93" s="251">
        <f t="shared" si="61"/>
        <v>26250.000000000004</v>
      </c>
      <c r="R93" s="251">
        <f t="shared" si="61"/>
        <v>26250.000000000004</v>
      </c>
      <c r="S93" s="251">
        <f t="shared" si="61"/>
        <v>26250.000000000004</v>
      </c>
      <c r="T93" s="253">
        <f t="shared" si="61"/>
        <v>26250.000000000004</v>
      </c>
      <c r="U93" s="254">
        <f>SUM(I93:T93)</f>
        <v>317250.00000000006</v>
      </c>
      <c r="X93" s="240"/>
      <c r="Y93" s="240"/>
    </row>
    <row r="94" spans="1:25" s="222" customFormat="1" ht="15" customHeight="1">
      <c r="A94" s="240" t="s">
        <v>78</v>
      </c>
      <c r="B94" s="240" t="s">
        <v>1392</v>
      </c>
      <c r="C94" s="240">
        <f>D92</f>
        <v>29</v>
      </c>
      <c r="D94" s="922"/>
      <c r="E94" s="967"/>
      <c r="F94" s="968"/>
      <c r="G94" s="274" t="s">
        <v>1393</v>
      </c>
      <c r="H94" s="256">
        <v>18500000</v>
      </c>
      <c r="I94" s="257">
        <f t="shared" ref="I94:T94" si="62">H94-I92</f>
        <v>18000000</v>
      </c>
      <c r="J94" s="257">
        <f t="shared" si="62"/>
        <v>17500000</v>
      </c>
      <c r="K94" s="257">
        <f t="shared" si="62"/>
        <v>17500000</v>
      </c>
      <c r="L94" s="257">
        <f t="shared" si="62"/>
        <v>17500000</v>
      </c>
      <c r="M94" s="257">
        <f t="shared" si="62"/>
        <v>17500000</v>
      </c>
      <c r="N94" s="257">
        <f t="shared" si="62"/>
        <v>17500000</v>
      </c>
      <c r="O94" s="257">
        <f t="shared" si="62"/>
        <v>17500000</v>
      </c>
      <c r="P94" s="257">
        <f t="shared" si="62"/>
        <v>17500000</v>
      </c>
      <c r="Q94" s="257">
        <f t="shared" si="62"/>
        <v>17500000</v>
      </c>
      <c r="R94" s="257">
        <f t="shared" si="62"/>
        <v>17500000</v>
      </c>
      <c r="S94" s="257">
        <f t="shared" si="62"/>
        <v>17500000</v>
      </c>
      <c r="T94" s="258">
        <f t="shared" si="62"/>
        <v>17500000</v>
      </c>
      <c r="U94" s="259">
        <v>500000</v>
      </c>
      <c r="V94" s="247"/>
      <c r="X94" s="240"/>
      <c r="Y94" s="240"/>
    </row>
    <row r="95" spans="1:25" s="247" customFormat="1" ht="15" customHeight="1">
      <c r="A95" s="240"/>
      <c r="B95" s="240"/>
      <c r="C95" s="240" t="str">
        <f>B97</f>
        <v>長期</v>
      </c>
      <c r="D95" s="920">
        <f>+D92+1</f>
        <v>30</v>
      </c>
      <c r="E95" s="969" t="s">
        <v>1472</v>
      </c>
      <c r="F95" s="924"/>
      <c r="G95" s="272" t="s">
        <v>1473</v>
      </c>
      <c r="H95" s="242"/>
      <c r="I95" s="243">
        <f>+$U$97</f>
        <v>4170000</v>
      </c>
      <c r="J95" s="244">
        <f>+$U$97</f>
        <v>4170000</v>
      </c>
      <c r="K95" s="244"/>
      <c r="L95" s="244"/>
      <c r="M95" s="244"/>
      <c r="N95" s="244"/>
      <c r="O95" s="244"/>
      <c r="P95" s="244"/>
      <c r="Q95" s="244"/>
      <c r="R95" s="244"/>
      <c r="S95" s="244"/>
      <c r="T95" s="244"/>
      <c r="U95" s="246">
        <f>SUM(I95:T95)</f>
        <v>8340000</v>
      </c>
      <c r="X95" s="240"/>
      <c r="Y95" s="240"/>
    </row>
    <row r="96" spans="1:25" s="247" customFormat="1" ht="15" customHeight="1">
      <c r="A96" s="240"/>
      <c r="B96" s="240"/>
      <c r="C96" s="240" t="s">
        <v>767</v>
      </c>
      <c r="D96" s="921"/>
      <c r="E96" s="925"/>
      <c r="F96" s="926"/>
      <c r="G96" s="273" t="s">
        <v>1474</v>
      </c>
      <c r="H96" s="249"/>
      <c r="I96" s="250">
        <f t="shared" ref="I96:T96" si="63">+H97*1.875%/12</f>
        <v>130125</v>
      </c>
      <c r="J96" s="251">
        <f t="shared" si="63"/>
        <v>123609.375</v>
      </c>
      <c r="K96" s="251">
        <f t="shared" si="63"/>
        <v>117093.75</v>
      </c>
      <c r="L96" s="251">
        <f t="shared" si="63"/>
        <v>117093.75</v>
      </c>
      <c r="M96" s="251">
        <f t="shared" si="63"/>
        <v>117093.75</v>
      </c>
      <c r="N96" s="251">
        <f t="shared" si="63"/>
        <v>117093.75</v>
      </c>
      <c r="O96" s="251">
        <f t="shared" si="63"/>
        <v>117093.75</v>
      </c>
      <c r="P96" s="251">
        <f t="shared" si="63"/>
        <v>117093.75</v>
      </c>
      <c r="Q96" s="251">
        <f t="shared" si="63"/>
        <v>117093.75</v>
      </c>
      <c r="R96" s="251">
        <f t="shared" si="63"/>
        <v>117093.75</v>
      </c>
      <c r="S96" s="251">
        <f t="shared" si="63"/>
        <v>117093.75</v>
      </c>
      <c r="T96" s="251">
        <f t="shared" si="63"/>
        <v>117093.75</v>
      </c>
      <c r="U96" s="254">
        <f>SUM(I96:T96)</f>
        <v>1424671.875</v>
      </c>
      <c r="X96" s="240"/>
      <c r="Y96" s="240"/>
    </row>
    <row r="97" spans="1:25" s="222" customFormat="1" ht="15" customHeight="1">
      <c r="A97" s="240" t="s">
        <v>78</v>
      </c>
      <c r="B97" s="240" t="s">
        <v>1392</v>
      </c>
      <c r="C97" s="240">
        <f>D95</f>
        <v>30</v>
      </c>
      <c r="D97" s="922"/>
      <c r="E97" s="927"/>
      <c r="F97" s="928"/>
      <c r="G97" s="274" t="s">
        <v>1473</v>
      </c>
      <c r="H97" s="256">
        <v>83280000</v>
      </c>
      <c r="I97" s="257">
        <f t="shared" ref="I97:T97" si="64">H97-I95</f>
        <v>79110000</v>
      </c>
      <c r="J97" s="257">
        <f t="shared" si="64"/>
        <v>74940000</v>
      </c>
      <c r="K97" s="257">
        <f t="shared" si="64"/>
        <v>74940000</v>
      </c>
      <c r="L97" s="257">
        <f t="shared" si="64"/>
        <v>74940000</v>
      </c>
      <c r="M97" s="257">
        <f t="shared" si="64"/>
        <v>74940000</v>
      </c>
      <c r="N97" s="257">
        <f t="shared" si="64"/>
        <v>74940000</v>
      </c>
      <c r="O97" s="257">
        <f t="shared" si="64"/>
        <v>74940000</v>
      </c>
      <c r="P97" s="257">
        <f t="shared" si="64"/>
        <v>74940000</v>
      </c>
      <c r="Q97" s="257">
        <f t="shared" si="64"/>
        <v>74940000</v>
      </c>
      <c r="R97" s="257">
        <f t="shared" si="64"/>
        <v>74940000</v>
      </c>
      <c r="S97" s="257">
        <f t="shared" si="64"/>
        <v>74940000</v>
      </c>
      <c r="T97" s="257">
        <f t="shared" si="64"/>
        <v>74940000</v>
      </c>
      <c r="U97" s="259">
        <v>4170000</v>
      </c>
      <c r="V97" s="247"/>
      <c r="X97" s="240"/>
      <c r="Y97" s="240"/>
    </row>
    <row r="98" spans="1:25" s="247" customFormat="1" ht="15" customHeight="1">
      <c r="A98" s="317"/>
      <c r="B98" s="240"/>
      <c r="C98" s="240" t="s">
        <v>1427</v>
      </c>
      <c r="D98" s="920">
        <f>+D95+1</f>
        <v>31</v>
      </c>
      <c r="E98" s="932" t="s">
        <v>1475</v>
      </c>
      <c r="F98" s="933"/>
      <c r="G98" s="276" t="s">
        <v>1476</v>
      </c>
      <c r="H98" s="242"/>
      <c r="I98" s="243">
        <f>+$U$100</f>
        <v>834000</v>
      </c>
      <c r="J98" s="244">
        <f>+$U$100</f>
        <v>834000</v>
      </c>
      <c r="K98" s="244"/>
      <c r="L98" s="244"/>
      <c r="M98" s="244"/>
      <c r="N98" s="244"/>
      <c r="O98" s="244"/>
      <c r="P98" s="244"/>
      <c r="Q98" s="244"/>
      <c r="R98" s="244"/>
      <c r="S98" s="244"/>
      <c r="T98" s="244"/>
      <c r="U98" s="246">
        <f>SUM(I98:T98)</f>
        <v>1668000</v>
      </c>
      <c r="X98" s="240"/>
      <c r="Y98" s="240"/>
    </row>
    <row r="99" spans="1:25" s="247" customFormat="1" ht="15" customHeight="1">
      <c r="A99" s="317"/>
      <c r="B99" s="240"/>
      <c r="C99" s="240" t="s">
        <v>767</v>
      </c>
      <c r="D99" s="921"/>
      <c r="E99" s="934"/>
      <c r="F99" s="935"/>
      <c r="G99" s="266" t="s">
        <v>1474</v>
      </c>
      <c r="H99" s="249"/>
      <c r="I99" s="250">
        <f t="shared" ref="I99:T99" si="65">+H100*0.01875/12</f>
        <v>39056.25</v>
      </c>
      <c r="J99" s="251">
        <f t="shared" si="65"/>
        <v>37753.125</v>
      </c>
      <c r="K99" s="252">
        <f t="shared" si="65"/>
        <v>36450</v>
      </c>
      <c r="L99" s="252">
        <f t="shared" si="65"/>
        <v>36450</v>
      </c>
      <c r="M99" s="252">
        <f t="shared" si="65"/>
        <v>36450</v>
      </c>
      <c r="N99" s="252">
        <f t="shared" si="65"/>
        <v>36450</v>
      </c>
      <c r="O99" s="252">
        <f t="shared" si="65"/>
        <v>36450</v>
      </c>
      <c r="P99" s="252">
        <f t="shared" si="65"/>
        <v>36450</v>
      </c>
      <c r="Q99" s="252">
        <f t="shared" si="65"/>
        <v>36450</v>
      </c>
      <c r="R99" s="252">
        <f t="shared" si="65"/>
        <v>36450</v>
      </c>
      <c r="S99" s="252">
        <f t="shared" si="65"/>
        <v>36450</v>
      </c>
      <c r="T99" s="277">
        <f t="shared" si="65"/>
        <v>36450</v>
      </c>
      <c r="U99" s="254">
        <f>SUM(I99:T99)</f>
        <v>441309.375</v>
      </c>
      <c r="X99" s="240"/>
      <c r="Y99" s="240"/>
    </row>
    <row r="100" spans="1:25" s="222" customFormat="1" ht="15" customHeight="1">
      <c r="A100" s="317" t="s">
        <v>78</v>
      </c>
      <c r="B100" s="240" t="s">
        <v>1392</v>
      </c>
      <c r="C100" s="240">
        <f>D98</f>
        <v>31</v>
      </c>
      <c r="D100" s="922"/>
      <c r="E100" s="934"/>
      <c r="F100" s="935"/>
      <c r="G100" s="278" t="str">
        <f>+G98</f>
        <v>3,000万円/36回</v>
      </c>
      <c r="H100" s="256">
        <v>24996000</v>
      </c>
      <c r="I100" s="257">
        <f t="shared" ref="I100:T100" si="66">H100-I98</f>
        <v>24162000</v>
      </c>
      <c r="J100" s="257">
        <f t="shared" si="66"/>
        <v>23328000</v>
      </c>
      <c r="K100" s="257">
        <f t="shared" si="66"/>
        <v>23328000</v>
      </c>
      <c r="L100" s="257">
        <f t="shared" si="66"/>
        <v>23328000</v>
      </c>
      <c r="M100" s="257">
        <f t="shared" si="66"/>
        <v>23328000</v>
      </c>
      <c r="N100" s="257">
        <f t="shared" si="66"/>
        <v>23328000</v>
      </c>
      <c r="O100" s="257">
        <f t="shared" si="66"/>
        <v>23328000</v>
      </c>
      <c r="P100" s="257">
        <f t="shared" si="66"/>
        <v>23328000</v>
      </c>
      <c r="Q100" s="257">
        <f t="shared" si="66"/>
        <v>23328000</v>
      </c>
      <c r="R100" s="257">
        <f t="shared" si="66"/>
        <v>23328000</v>
      </c>
      <c r="S100" s="257">
        <f t="shared" si="66"/>
        <v>23328000</v>
      </c>
      <c r="T100" s="258">
        <f t="shared" si="66"/>
        <v>23328000</v>
      </c>
      <c r="U100" s="259">
        <v>834000</v>
      </c>
      <c r="V100" s="247"/>
      <c r="X100" s="240"/>
      <c r="Y100" s="240"/>
    </row>
    <row r="101" spans="1:25" s="247" customFormat="1" ht="15" customHeight="1">
      <c r="A101" s="317"/>
      <c r="B101" s="240"/>
      <c r="C101" s="240" t="s">
        <v>1427</v>
      </c>
      <c r="D101" s="920">
        <f>+D98+1</f>
        <v>32</v>
      </c>
      <c r="E101" s="932" t="s">
        <v>1477</v>
      </c>
      <c r="F101" s="933"/>
      <c r="G101" s="276" t="s">
        <v>1478</v>
      </c>
      <c r="H101" s="242"/>
      <c r="I101" s="243">
        <f>+$U$103</f>
        <v>167000</v>
      </c>
      <c r="J101" s="243">
        <f>+$U$103</f>
        <v>167000</v>
      </c>
      <c r="K101" s="244"/>
      <c r="L101" s="244"/>
      <c r="M101" s="244"/>
      <c r="N101" s="244"/>
      <c r="O101" s="244"/>
      <c r="P101" s="244"/>
      <c r="Q101" s="244"/>
      <c r="R101" s="244"/>
      <c r="S101" s="244"/>
      <c r="T101" s="244"/>
      <c r="U101" s="246">
        <f>SUM(I101:T101)</f>
        <v>334000</v>
      </c>
      <c r="X101" s="240"/>
      <c r="Y101" s="240"/>
    </row>
    <row r="102" spans="1:25" s="247" customFormat="1" ht="15" customHeight="1">
      <c r="A102" s="317"/>
      <c r="B102" s="240"/>
      <c r="C102" s="240" t="s">
        <v>767</v>
      </c>
      <c r="D102" s="921"/>
      <c r="E102" s="934"/>
      <c r="F102" s="935"/>
      <c r="G102" s="266" t="s">
        <v>1474</v>
      </c>
      <c r="H102" s="249"/>
      <c r="I102" s="250"/>
      <c r="J102" s="251"/>
      <c r="K102" s="252"/>
      <c r="L102" s="252"/>
      <c r="M102" s="252"/>
      <c r="N102" s="252"/>
      <c r="O102" s="252">
        <f t="shared" ref="O102:T102" si="67">+N103*0.01875/12</f>
        <v>7287.5</v>
      </c>
      <c r="P102" s="252">
        <f t="shared" si="67"/>
        <v>7287.5</v>
      </c>
      <c r="Q102" s="252">
        <f t="shared" si="67"/>
        <v>7287.5</v>
      </c>
      <c r="R102" s="252">
        <f t="shared" si="67"/>
        <v>7287.5</v>
      </c>
      <c r="S102" s="252">
        <f t="shared" si="67"/>
        <v>7287.5</v>
      </c>
      <c r="T102" s="277">
        <f t="shared" si="67"/>
        <v>7287.5</v>
      </c>
      <c r="U102" s="254">
        <f>SUM(I102:T102)</f>
        <v>43725</v>
      </c>
      <c r="X102" s="240"/>
      <c r="Y102" s="240"/>
    </row>
    <row r="103" spans="1:25" s="222" customFormat="1" ht="15" customHeight="1">
      <c r="A103" s="317" t="s">
        <v>78</v>
      </c>
      <c r="B103" s="240" t="s">
        <v>1392</v>
      </c>
      <c r="C103" s="240">
        <f>D101</f>
        <v>32</v>
      </c>
      <c r="D103" s="922"/>
      <c r="E103" s="934"/>
      <c r="F103" s="935"/>
      <c r="G103" s="278" t="s">
        <v>1393</v>
      </c>
      <c r="H103" s="256">
        <v>4998000</v>
      </c>
      <c r="I103" s="257">
        <f t="shared" ref="I103:T103" si="68">H103-I101</f>
        <v>4831000</v>
      </c>
      <c r="J103" s="257">
        <f t="shared" si="68"/>
        <v>4664000</v>
      </c>
      <c r="K103" s="257">
        <f t="shared" si="68"/>
        <v>4664000</v>
      </c>
      <c r="L103" s="257">
        <f t="shared" si="68"/>
        <v>4664000</v>
      </c>
      <c r="M103" s="257">
        <f t="shared" si="68"/>
        <v>4664000</v>
      </c>
      <c r="N103" s="257">
        <f t="shared" si="68"/>
        <v>4664000</v>
      </c>
      <c r="O103" s="257">
        <f t="shared" si="68"/>
        <v>4664000</v>
      </c>
      <c r="P103" s="257">
        <f t="shared" si="68"/>
        <v>4664000</v>
      </c>
      <c r="Q103" s="257">
        <f t="shared" si="68"/>
        <v>4664000</v>
      </c>
      <c r="R103" s="257">
        <f t="shared" si="68"/>
        <v>4664000</v>
      </c>
      <c r="S103" s="257">
        <f t="shared" si="68"/>
        <v>4664000</v>
      </c>
      <c r="T103" s="258">
        <f t="shared" si="68"/>
        <v>4664000</v>
      </c>
      <c r="U103" s="259">
        <v>167000</v>
      </c>
      <c r="V103" s="247"/>
      <c r="X103" s="240"/>
      <c r="Y103" s="240"/>
    </row>
    <row r="104" spans="1:25" s="247" customFormat="1" ht="15" customHeight="1">
      <c r="A104" s="317"/>
      <c r="B104" s="240"/>
      <c r="C104" s="240"/>
      <c r="D104" s="920">
        <f>+D101+1</f>
        <v>33</v>
      </c>
      <c r="E104" s="959" t="s">
        <v>1479</v>
      </c>
      <c r="F104" s="960"/>
      <c r="G104" s="324" t="s">
        <v>1417</v>
      </c>
      <c r="H104" s="281">
        <f>+H97+H100</f>
        <v>108276000</v>
      </c>
      <c r="I104" s="318">
        <f t="shared" ref="I104:T104" si="69">+I97+I100</f>
        <v>103272000</v>
      </c>
      <c r="J104" s="283">
        <f t="shared" si="69"/>
        <v>98268000</v>
      </c>
      <c r="K104" s="283">
        <f t="shared" si="69"/>
        <v>98268000</v>
      </c>
      <c r="L104" s="283">
        <f t="shared" si="69"/>
        <v>98268000</v>
      </c>
      <c r="M104" s="283">
        <f t="shared" si="69"/>
        <v>98268000</v>
      </c>
      <c r="N104" s="283">
        <f t="shared" si="69"/>
        <v>98268000</v>
      </c>
      <c r="O104" s="283">
        <f t="shared" si="69"/>
        <v>98268000</v>
      </c>
      <c r="P104" s="283">
        <f t="shared" si="69"/>
        <v>98268000</v>
      </c>
      <c r="Q104" s="283">
        <f t="shared" si="69"/>
        <v>98268000</v>
      </c>
      <c r="R104" s="283">
        <f t="shared" si="69"/>
        <v>98268000</v>
      </c>
      <c r="S104" s="283">
        <f t="shared" si="69"/>
        <v>98268000</v>
      </c>
      <c r="T104" s="283">
        <f t="shared" si="69"/>
        <v>98268000</v>
      </c>
      <c r="U104" s="284">
        <f>+U95+U98</f>
        <v>10008000</v>
      </c>
      <c r="X104" s="240"/>
      <c r="Y104" s="240"/>
    </row>
    <row r="105" spans="1:25" s="247" customFormat="1" ht="15" customHeight="1">
      <c r="A105" s="317"/>
      <c r="B105" s="240"/>
      <c r="C105" s="240"/>
      <c r="D105" s="921"/>
      <c r="E105" s="961"/>
      <c r="F105" s="962"/>
      <c r="G105" s="285" t="s">
        <v>1393</v>
      </c>
      <c r="H105" s="286">
        <f>+H94+H103</f>
        <v>23498000</v>
      </c>
      <c r="I105" s="310">
        <f t="shared" ref="I105:T105" si="70">+I94+I103</f>
        <v>22831000</v>
      </c>
      <c r="J105" s="288">
        <f t="shared" si="70"/>
        <v>22164000</v>
      </c>
      <c r="K105" s="319">
        <f t="shared" si="70"/>
        <v>22164000</v>
      </c>
      <c r="L105" s="319">
        <f t="shared" si="70"/>
        <v>22164000</v>
      </c>
      <c r="M105" s="319">
        <f t="shared" si="70"/>
        <v>22164000</v>
      </c>
      <c r="N105" s="319">
        <f t="shared" si="70"/>
        <v>22164000</v>
      </c>
      <c r="O105" s="319">
        <f t="shared" si="70"/>
        <v>22164000</v>
      </c>
      <c r="P105" s="319">
        <f t="shared" si="70"/>
        <v>22164000</v>
      </c>
      <c r="Q105" s="319">
        <f t="shared" si="70"/>
        <v>22164000</v>
      </c>
      <c r="R105" s="319">
        <f t="shared" si="70"/>
        <v>22164000</v>
      </c>
      <c r="S105" s="319">
        <f t="shared" si="70"/>
        <v>22164000</v>
      </c>
      <c r="T105" s="320">
        <f t="shared" si="70"/>
        <v>22164000</v>
      </c>
      <c r="U105" s="311">
        <f>+U92+U101</f>
        <v>1334000</v>
      </c>
      <c r="X105" s="240"/>
      <c r="Y105" s="240"/>
    </row>
    <row r="106" spans="1:25" s="222" customFormat="1" ht="15" customHeight="1" thickBot="1">
      <c r="A106" s="317"/>
      <c r="B106" s="240"/>
      <c r="C106" s="240"/>
      <c r="D106" s="921"/>
      <c r="E106" s="961"/>
      <c r="F106" s="962"/>
      <c r="G106" s="291" t="s">
        <v>40</v>
      </c>
      <c r="H106" s="292">
        <f t="shared" ref="H106:T106" si="71">+H94+H97+H100+H103</f>
        <v>131774000</v>
      </c>
      <c r="I106" s="293">
        <f t="shared" si="71"/>
        <v>126103000</v>
      </c>
      <c r="J106" s="293">
        <f t="shared" si="71"/>
        <v>120432000</v>
      </c>
      <c r="K106" s="293">
        <f t="shared" si="71"/>
        <v>120432000</v>
      </c>
      <c r="L106" s="293">
        <f t="shared" si="71"/>
        <v>120432000</v>
      </c>
      <c r="M106" s="293">
        <f t="shared" si="71"/>
        <v>120432000</v>
      </c>
      <c r="N106" s="293">
        <f t="shared" si="71"/>
        <v>120432000</v>
      </c>
      <c r="O106" s="293">
        <f t="shared" si="71"/>
        <v>120432000</v>
      </c>
      <c r="P106" s="293">
        <f t="shared" si="71"/>
        <v>120432000</v>
      </c>
      <c r="Q106" s="293">
        <f t="shared" si="71"/>
        <v>120432000</v>
      </c>
      <c r="R106" s="293">
        <f t="shared" si="71"/>
        <v>120432000</v>
      </c>
      <c r="S106" s="293">
        <f t="shared" si="71"/>
        <v>120432000</v>
      </c>
      <c r="T106" s="321">
        <f t="shared" si="71"/>
        <v>120432000</v>
      </c>
      <c r="U106" s="295">
        <f>SUM(U104:U105)</f>
        <v>11342000</v>
      </c>
      <c r="V106" s="247"/>
      <c r="X106" s="240"/>
      <c r="Y106" s="240"/>
    </row>
    <row r="107" spans="1:25" s="247" customFormat="1" ht="15" customHeight="1">
      <c r="A107" s="240"/>
      <c r="B107" s="240"/>
      <c r="C107" s="240" t="str">
        <f>B109</f>
        <v>長期</v>
      </c>
      <c r="D107" s="944">
        <f>+D104+1</f>
        <v>34</v>
      </c>
      <c r="E107" s="970" t="s">
        <v>1480</v>
      </c>
      <c r="F107" s="971"/>
      <c r="G107" s="325" t="s">
        <v>1481</v>
      </c>
      <c r="H107" s="297"/>
      <c r="I107" s="298">
        <f>+$U$109</f>
        <v>833000</v>
      </c>
      <c r="J107" s="299">
        <f>+$U$109</f>
        <v>833000</v>
      </c>
      <c r="K107" s="299"/>
      <c r="L107" s="299"/>
      <c r="M107" s="299"/>
      <c r="N107" s="299"/>
      <c r="O107" s="299"/>
      <c r="P107" s="299"/>
      <c r="Q107" s="299"/>
      <c r="R107" s="299"/>
      <c r="S107" s="299"/>
      <c r="T107" s="299"/>
      <c r="U107" s="301">
        <f>SUM(I107:T107)</f>
        <v>1666000</v>
      </c>
      <c r="X107" s="240"/>
      <c r="Y107" s="240"/>
    </row>
    <row r="108" spans="1:25" s="247" customFormat="1" ht="15" customHeight="1">
      <c r="A108" s="240"/>
      <c r="B108" s="240"/>
      <c r="C108" s="240" t="s">
        <v>767</v>
      </c>
      <c r="D108" s="921"/>
      <c r="E108" s="925"/>
      <c r="F108" s="926"/>
      <c r="G108" s="266" t="s">
        <v>1482</v>
      </c>
      <c r="H108" s="249"/>
      <c r="I108" s="250">
        <f t="shared" ref="I108:T108" si="72">+H109*0.02/12</f>
        <v>55566.666666666664</v>
      </c>
      <c r="J108" s="251">
        <f t="shared" si="72"/>
        <v>54178.333333333336</v>
      </c>
      <c r="K108" s="251">
        <f t="shared" si="72"/>
        <v>52790</v>
      </c>
      <c r="L108" s="251">
        <f t="shared" si="72"/>
        <v>52790</v>
      </c>
      <c r="M108" s="251">
        <f t="shared" si="72"/>
        <v>52790</v>
      </c>
      <c r="N108" s="251">
        <f t="shared" si="72"/>
        <v>52790</v>
      </c>
      <c r="O108" s="251">
        <f t="shared" si="72"/>
        <v>52790</v>
      </c>
      <c r="P108" s="251">
        <f t="shared" si="72"/>
        <v>52790</v>
      </c>
      <c r="Q108" s="251">
        <f t="shared" si="72"/>
        <v>52790</v>
      </c>
      <c r="R108" s="251">
        <f t="shared" si="72"/>
        <v>52790</v>
      </c>
      <c r="S108" s="251">
        <f t="shared" si="72"/>
        <v>52790</v>
      </c>
      <c r="T108" s="251">
        <f t="shared" si="72"/>
        <v>52790</v>
      </c>
      <c r="U108" s="254">
        <f>SUM(I108:T108)</f>
        <v>637645</v>
      </c>
      <c r="X108" s="240"/>
      <c r="Y108" s="240"/>
    </row>
    <row r="109" spans="1:25" s="222" customFormat="1" ht="15" customHeight="1">
      <c r="A109" s="240" t="s">
        <v>1483</v>
      </c>
      <c r="B109" s="240" t="s">
        <v>1392</v>
      </c>
      <c r="C109" s="240">
        <f>D107</f>
        <v>34</v>
      </c>
      <c r="D109" s="922"/>
      <c r="E109" s="927"/>
      <c r="F109" s="928"/>
      <c r="G109" s="278" t="s">
        <v>1481</v>
      </c>
      <c r="H109" s="256">
        <v>33340000</v>
      </c>
      <c r="I109" s="257">
        <f t="shared" ref="I109:T109" si="73">H109-I107</f>
        <v>32507000</v>
      </c>
      <c r="J109" s="257">
        <f t="shared" si="73"/>
        <v>31674000</v>
      </c>
      <c r="K109" s="257">
        <f t="shared" si="73"/>
        <v>31674000</v>
      </c>
      <c r="L109" s="257">
        <f t="shared" si="73"/>
        <v>31674000</v>
      </c>
      <c r="M109" s="257">
        <f t="shared" si="73"/>
        <v>31674000</v>
      </c>
      <c r="N109" s="257">
        <f t="shared" si="73"/>
        <v>31674000</v>
      </c>
      <c r="O109" s="257">
        <f t="shared" si="73"/>
        <v>31674000</v>
      </c>
      <c r="P109" s="257">
        <f t="shared" si="73"/>
        <v>31674000</v>
      </c>
      <c r="Q109" s="257">
        <f t="shared" si="73"/>
        <v>31674000</v>
      </c>
      <c r="R109" s="257">
        <f t="shared" si="73"/>
        <v>31674000</v>
      </c>
      <c r="S109" s="257">
        <f t="shared" si="73"/>
        <v>31674000</v>
      </c>
      <c r="T109" s="258">
        <f t="shared" si="73"/>
        <v>31674000</v>
      </c>
      <c r="U109" s="259">
        <v>833000</v>
      </c>
      <c r="V109" s="247"/>
      <c r="X109" s="240"/>
      <c r="Y109" s="240"/>
    </row>
    <row r="110" spans="1:25" s="247" customFormat="1" ht="15" customHeight="1">
      <c r="A110" s="240"/>
      <c r="B110" s="240"/>
      <c r="C110" s="240" t="s">
        <v>1410</v>
      </c>
      <c r="D110" s="920">
        <f>+D107+1</f>
        <v>35</v>
      </c>
      <c r="E110" s="932" t="s">
        <v>1484</v>
      </c>
      <c r="F110" s="933"/>
      <c r="G110" s="276" t="s">
        <v>1451</v>
      </c>
      <c r="H110" s="242"/>
      <c r="I110" s="243">
        <v>4160000</v>
      </c>
      <c r="J110" s="244">
        <v>4160000</v>
      </c>
      <c r="K110" s="244"/>
      <c r="L110" s="244"/>
      <c r="M110" s="244"/>
      <c r="N110" s="244"/>
      <c r="O110" s="244"/>
      <c r="P110" s="244"/>
      <c r="Q110" s="244"/>
      <c r="R110" s="244"/>
      <c r="S110" s="244"/>
      <c r="T110" s="245"/>
      <c r="U110" s="246">
        <f>SUM(I110:T110)</f>
        <v>8320000</v>
      </c>
      <c r="X110" s="240"/>
      <c r="Y110" s="240"/>
    </row>
    <row r="111" spans="1:25" s="247" customFormat="1" ht="15" customHeight="1">
      <c r="A111" s="240"/>
      <c r="B111" s="240"/>
      <c r="C111" s="240" t="s">
        <v>767</v>
      </c>
      <c r="D111" s="921"/>
      <c r="E111" s="934"/>
      <c r="F111" s="935"/>
      <c r="G111" s="266" t="s">
        <v>1456</v>
      </c>
      <c r="H111" s="249"/>
      <c r="I111" s="250">
        <f t="shared" ref="I111:T111" si="74">ROUND(H112*0.015/12,0)</f>
        <v>15700</v>
      </c>
      <c r="J111" s="251">
        <f t="shared" si="74"/>
        <v>10500</v>
      </c>
      <c r="K111" s="251">
        <f t="shared" si="74"/>
        <v>5300</v>
      </c>
      <c r="L111" s="252">
        <f t="shared" si="74"/>
        <v>5300</v>
      </c>
      <c r="M111" s="251">
        <f t="shared" si="74"/>
        <v>5300</v>
      </c>
      <c r="N111" s="251">
        <f t="shared" si="74"/>
        <v>5300</v>
      </c>
      <c r="O111" s="252">
        <f t="shared" si="74"/>
        <v>5300</v>
      </c>
      <c r="P111" s="252">
        <f t="shared" si="74"/>
        <v>5300</v>
      </c>
      <c r="Q111" s="252">
        <f t="shared" si="74"/>
        <v>5300</v>
      </c>
      <c r="R111" s="252">
        <f t="shared" si="74"/>
        <v>5300</v>
      </c>
      <c r="S111" s="252">
        <f t="shared" si="74"/>
        <v>5300</v>
      </c>
      <c r="T111" s="277">
        <f t="shared" si="74"/>
        <v>5300</v>
      </c>
      <c r="U111" s="254">
        <f>SUM(I111:T111)</f>
        <v>79200</v>
      </c>
      <c r="X111" s="240"/>
      <c r="Y111" s="240"/>
    </row>
    <row r="112" spans="1:25" s="222" customFormat="1" ht="15" customHeight="1">
      <c r="A112" s="240" t="s">
        <v>1483</v>
      </c>
      <c r="B112" s="240" t="s">
        <v>1413</v>
      </c>
      <c r="C112" s="240">
        <f>+D110</f>
        <v>35</v>
      </c>
      <c r="D112" s="922"/>
      <c r="E112" s="936"/>
      <c r="F112" s="937"/>
      <c r="G112" s="278" t="s">
        <v>1485</v>
      </c>
      <c r="H112" s="256">
        <v>12560000</v>
      </c>
      <c r="I112" s="257">
        <f t="shared" ref="I112:T112" si="75">H112-I110</f>
        <v>8400000</v>
      </c>
      <c r="J112" s="257">
        <f t="shared" si="75"/>
        <v>4240000</v>
      </c>
      <c r="K112" s="257">
        <f t="shared" si="75"/>
        <v>4240000</v>
      </c>
      <c r="L112" s="257">
        <f t="shared" si="75"/>
        <v>4240000</v>
      </c>
      <c r="M112" s="257">
        <f t="shared" si="75"/>
        <v>4240000</v>
      </c>
      <c r="N112" s="257">
        <f t="shared" si="75"/>
        <v>4240000</v>
      </c>
      <c r="O112" s="257">
        <f t="shared" si="75"/>
        <v>4240000</v>
      </c>
      <c r="P112" s="257">
        <f t="shared" si="75"/>
        <v>4240000</v>
      </c>
      <c r="Q112" s="257">
        <f t="shared" si="75"/>
        <v>4240000</v>
      </c>
      <c r="R112" s="257">
        <f t="shared" si="75"/>
        <v>4240000</v>
      </c>
      <c r="S112" s="257">
        <f t="shared" si="75"/>
        <v>4240000</v>
      </c>
      <c r="T112" s="258">
        <f t="shared" si="75"/>
        <v>4240000</v>
      </c>
      <c r="U112" s="259">
        <v>4160000</v>
      </c>
      <c r="V112" s="247"/>
      <c r="X112" s="240"/>
      <c r="Y112" s="240"/>
    </row>
    <row r="113" spans="1:25" s="247" customFormat="1" ht="15" customHeight="1">
      <c r="A113" s="240"/>
      <c r="B113" s="240"/>
      <c r="C113" s="240" t="s">
        <v>1410</v>
      </c>
      <c r="D113" s="920">
        <f>+D110+1</f>
        <v>36</v>
      </c>
      <c r="E113" s="972" t="s">
        <v>1486</v>
      </c>
      <c r="F113" s="973"/>
      <c r="G113" s="276" t="s">
        <v>1443</v>
      </c>
      <c r="H113" s="242"/>
      <c r="I113" s="243">
        <v>8300000</v>
      </c>
      <c r="J113" s="244">
        <v>8300000</v>
      </c>
      <c r="K113" s="244"/>
      <c r="L113" s="244"/>
      <c r="M113" s="244"/>
      <c r="N113" s="244"/>
      <c r="O113" s="244"/>
      <c r="P113" s="244"/>
      <c r="Q113" s="244"/>
      <c r="R113" s="244">
        <v>0</v>
      </c>
      <c r="S113" s="244">
        <v>0</v>
      </c>
      <c r="T113" s="244">
        <v>0</v>
      </c>
      <c r="U113" s="246">
        <f>SUM(I113:T113)</f>
        <v>16600000</v>
      </c>
      <c r="X113" s="240"/>
      <c r="Y113" s="240"/>
    </row>
    <row r="114" spans="1:25" s="247" customFormat="1" ht="15" customHeight="1">
      <c r="A114" s="240"/>
      <c r="B114" s="240"/>
      <c r="C114" s="240" t="s">
        <v>767</v>
      </c>
      <c r="D114" s="921"/>
      <c r="E114" s="974"/>
      <c r="F114" s="975"/>
      <c r="G114" s="266" t="s">
        <v>1487</v>
      </c>
      <c r="H114" s="249"/>
      <c r="I114" s="250">
        <f t="shared" ref="I114:T114" si="76">+H115*0.0145/12</f>
        <v>30329.166666666668</v>
      </c>
      <c r="J114" s="252">
        <f t="shared" si="76"/>
        <v>20300</v>
      </c>
      <c r="K114" s="252">
        <f t="shared" si="76"/>
        <v>10270.833333333334</v>
      </c>
      <c r="L114" s="252">
        <f t="shared" si="76"/>
        <v>10270.833333333334</v>
      </c>
      <c r="M114" s="252">
        <f t="shared" si="76"/>
        <v>10270.833333333334</v>
      </c>
      <c r="N114" s="252">
        <f t="shared" si="76"/>
        <v>10270.833333333334</v>
      </c>
      <c r="O114" s="252">
        <f t="shared" si="76"/>
        <v>10270.833333333334</v>
      </c>
      <c r="P114" s="252">
        <f t="shared" si="76"/>
        <v>10270.833333333334</v>
      </c>
      <c r="Q114" s="252">
        <f t="shared" si="76"/>
        <v>10270.833333333334</v>
      </c>
      <c r="R114" s="252">
        <f t="shared" si="76"/>
        <v>10270.833333333334</v>
      </c>
      <c r="S114" s="252">
        <f t="shared" si="76"/>
        <v>10270.833333333334</v>
      </c>
      <c r="T114" s="252">
        <f t="shared" si="76"/>
        <v>10270.833333333334</v>
      </c>
      <c r="U114" s="254">
        <f>SUM(I114:T114)</f>
        <v>153337.5</v>
      </c>
      <c r="X114" s="240"/>
      <c r="Y114" s="240"/>
    </row>
    <row r="115" spans="1:25" s="222" customFormat="1" ht="15" customHeight="1">
      <c r="A115" s="240" t="s">
        <v>1483</v>
      </c>
      <c r="B115" s="240" t="s">
        <v>1413</v>
      </c>
      <c r="C115" s="240">
        <f>+D113</f>
        <v>36</v>
      </c>
      <c r="D115" s="922"/>
      <c r="E115" s="976"/>
      <c r="F115" s="977"/>
      <c r="G115" s="278" t="s">
        <v>1443</v>
      </c>
      <c r="H115" s="256">
        <v>25100000</v>
      </c>
      <c r="I115" s="257">
        <f t="shared" ref="I115:T115" si="77">H115-I113</f>
        <v>16800000</v>
      </c>
      <c r="J115" s="257">
        <f t="shared" si="77"/>
        <v>8500000</v>
      </c>
      <c r="K115" s="257">
        <f t="shared" si="77"/>
        <v>8500000</v>
      </c>
      <c r="L115" s="257">
        <f t="shared" si="77"/>
        <v>8500000</v>
      </c>
      <c r="M115" s="257">
        <f t="shared" si="77"/>
        <v>8500000</v>
      </c>
      <c r="N115" s="257">
        <f t="shared" si="77"/>
        <v>8500000</v>
      </c>
      <c r="O115" s="257">
        <f t="shared" si="77"/>
        <v>8500000</v>
      </c>
      <c r="P115" s="257">
        <f t="shared" si="77"/>
        <v>8500000</v>
      </c>
      <c r="Q115" s="257">
        <f t="shared" si="77"/>
        <v>8500000</v>
      </c>
      <c r="R115" s="257">
        <f t="shared" si="77"/>
        <v>8500000</v>
      </c>
      <c r="S115" s="257">
        <f t="shared" si="77"/>
        <v>8500000</v>
      </c>
      <c r="T115" s="258">
        <f t="shared" si="77"/>
        <v>8500000</v>
      </c>
      <c r="U115" s="259">
        <v>8300000</v>
      </c>
      <c r="V115" s="247"/>
      <c r="X115" s="240"/>
      <c r="Y115" s="240"/>
    </row>
    <row r="116" spans="1:25" s="247" customFormat="1" ht="15" customHeight="1">
      <c r="A116" s="240"/>
      <c r="B116" s="240"/>
      <c r="C116" s="240" t="str">
        <f>B118</f>
        <v>短期</v>
      </c>
      <c r="D116" s="920">
        <f>+D113+1</f>
        <v>37</v>
      </c>
      <c r="E116" s="923" t="s">
        <v>1488</v>
      </c>
      <c r="F116" s="924"/>
      <c r="G116" s="272" t="s">
        <v>1489</v>
      </c>
      <c r="H116" s="242"/>
      <c r="I116" s="244"/>
      <c r="J116" s="244">
        <v>0</v>
      </c>
      <c r="K116" s="244"/>
      <c r="L116" s="244"/>
      <c r="M116" s="244"/>
      <c r="N116" s="244"/>
      <c r="O116" s="244"/>
      <c r="P116" s="244"/>
      <c r="Q116" s="244"/>
      <c r="R116" s="244"/>
      <c r="S116" s="244"/>
      <c r="T116" s="244"/>
      <c r="U116" s="246">
        <f>SUM(I116:T116)</f>
        <v>0</v>
      </c>
      <c r="X116" s="240"/>
      <c r="Y116" s="240"/>
    </row>
    <row r="117" spans="1:25" s="247" customFormat="1" ht="15" customHeight="1">
      <c r="A117" s="240"/>
      <c r="B117" s="240"/>
      <c r="C117" s="240" t="s">
        <v>767</v>
      </c>
      <c r="D117" s="921"/>
      <c r="E117" s="925"/>
      <c r="F117" s="926"/>
      <c r="G117" s="266" t="s">
        <v>1490</v>
      </c>
      <c r="H117" s="249"/>
      <c r="I117" s="250">
        <v>82191</v>
      </c>
      <c r="J117" s="251">
        <v>0</v>
      </c>
      <c r="K117" s="251">
        <f t="shared" ref="K117:T117" si="78">+J118*2.5%/12</f>
        <v>62500</v>
      </c>
      <c r="L117" s="251">
        <f t="shared" si="78"/>
        <v>62500</v>
      </c>
      <c r="M117" s="251">
        <f t="shared" si="78"/>
        <v>62500</v>
      </c>
      <c r="N117" s="251">
        <f t="shared" si="78"/>
        <v>62500</v>
      </c>
      <c r="O117" s="251">
        <f t="shared" si="78"/>
        <v>62500</v>
      </c>
      <c r="P117" s="251">
        <f t="shared" si="78"/>
        <v>62500</v>
      </c>
      <c r="Q117" s="251">
        <f t="shared" si="78"/>
        <v>62500</v>
      </c>
      <c r="R117" s="251">
        <f t="shared" si="78"/>
        <v>62500</v>
      </c>
      <c r="S117" s="251">
        <f t="shared" si="78"/>
        <v>62500</v>
      </c>
      <c r="T117" s="251">
        <f t="shared" si="78"/>
        <v>62500</v>
      </c>
      <c r="U117" s="254">
        <f>SUM(I117:T117)</f>
        <v>707191</v>
      </c>
      <c r="X117" s="240"/>
      <c r="Y117" s="240"/>
    </row>
    <row r="118" spans="1:25" s="222" customFormat="1" ht="15" customHeight="1">
      <c r="A118" s="240" t="s">
        <v>1483</v>
      </c>
      <c r="B118" s="240" t="s">
        <v>1413</v>
      </c>
      <c r="C118" s="240">
        <f>D116</f>
        <v>37</v>
      </c>
      <c r="D118" s="922"/>
      <c r="E118" s="927"/>
      <c r="F118" s="928"/>
      <c r="G118" s="278" t="str">
        <f>+G116</f>
        <v>3,000万円/1回</v>
      </c>
      <c r="H118" s="256"/>
      <c r="I118" s="257">
        <v>30000000</v>
      </c>
      <c r="J118" s="257">
        <f t="shared" ref="J118:T118" si="79">I118-J116</f>
        <v>30000000</v>
      </c>
      <c r="K118" s="257">
        <f t="shared" si="79"/>
        <v>30000000</v>
      </c>
      <c r="L118" s="257">
        <f t="shared" si="79"/>
        <v>30000000</v>
      </c>
      <c r="M118" s="257">
        <f t="shared" si="79"/>
        <v>30000000</v>
      </c>
      <c r="N118" s="257">
        <f t="shared" si="79"/>
        <v>30000000</v>
      </c>
      <c r="O118" s="257">
        <f t="shared" si="79"/>
        <v>30000000</v>
      </c>
      <c r="P118" s="257">
        <f t="shared" si="79"/>
        <v>30000000</v>
      </c>
      <c r="Q118" s="257">
        <f t="shared" si="79"/>
        <v>30000000</v>
      </c>
      <c r="R118" s="257">
        <f t="shared" si="79"/>
        <v>30000000</v>
      </c>
      <c r="S118" s="257">
        <f t="shared" si="79"/>
        <v>30000000</v>
      </c>
      <c r="T118" s="279">
        <f t="shared" si="79"/>
        <v>30000000</v>
      </c>
      <c r="U118" s="259">
        <v>30000000</v>
      </c>
      <c r="V118" s="247"/>
      <c r="X118" s="240"/>
      <c r="Y118" s="240"/>
    </row>
    <row r="119" spans="1:25" s="247" customFormat="1" ht="15" customHeight="1">
      <c r="A119" s="240"/>
      <c r="B119" s="240"/>
      <c r="C119" s="240"/>
      <c r="D119" s="920">
        <f>+D116+1</f>
        <v>38</v>
      </c>
      <c r="E119" s="938" t="s">
        <v>1491</v>
      </c>
      <c r="F119" s="939"/>
      <c r="G119" s="280" t="s">
        <v>1417</v>
      </c>
      <c r="H119" s="281">
        <f>+H109+H112+H115+H118</f>
        <v>71000000</v>
      </c>
      <c r="I119" s="283">
        <f>+I109+I112+I115+I118</f>
        <v>87707000</v>
      </c>
      <c r="J119" s="283">
        <f t="shared" ref="J119:T119" si="80">+J109+J112+J115+J118</f>
        <v>74414000</v>
      </c>
      <c r="K119" s="283">
        <f t="shared" si="80"/>
        <v>74414000</v>
      </c>
      <c r="L119" s="283">
        <f t="shared" si="80"/>
        <v>74414000</v>
      </c>
      <c r="M119" s="283">
        <f t="shared" si="80"/>
        <v>74414000</v>
      </c>
      <c r="N119" s="283">
        <f t="shared" si="80"/>
        <v>74414000</v>
      </c>
      <c r="O119" s="283">
        <f t="shared" si="80"/>
        <v>74414000</v>
      </c>
      <c r="P119" s="283">
        <f t="shared" si="80"/>
        <v>74414000</v>
      </c>
      <c r="Q119" s="283">
        <f t="shared" si="80"/>
        <v>74414000</v>
      </c>
      <c r="R119" s="283">
        <f t="shared" si="80"/>
        <v>74414000</v>
      </c>
      <c r="S119" s="283">
        <f t="shared" si="80"/>
        <v>74414000</v>
      </c>
      <c r="T119" s="283">
        <f t="shared" si="80"/>
        <v>74414000</v>
      </c>
      <c r="U119" s="284">
        <f>+U107+U110+U113+U116</f>
        <v>26586000</v>
      </c>
      <c r="X119" s="240"/>
      <c r="Y119" s="240"/>
    </row>
    <row r="120" spans="1:25" s="247" customFormat="1" ht="15" customHeight="1">
      <c r="A120" s="240"/>
      <c r="B120" s="240"/>
      <c r="C120" s="240"/>
      <c r="D120" s="921"/>
      <c r="E120" s="940"/>
      <c r="F120" s="941"/>
      <c r="G120" s="285" t="s">
        <v>1393</v>
      </c>
      <c r="H120" s="286">
        <v>0</v>
      </c>
      <c r="I120" s="310">
        <v>0</v>
      </c>
      <c r="J120" s="288">
        <v>0</v>
      </c>
      <c r="K120" s="288">
        <v>0</v>
      </c>
      <c r="L120" s="288">
        <v>0</v>
      </c>
      <c r="M120" s="288">
        <v>0</v>
      </c>
      <c r="N120" s="288">
        <v>0</v>
      </c>
      <c r="O120" s="288">
        <v>0</v>
      </c>
      <c r="P120" s="288">
        <v>0</v>
      </c>
      <c r="Q120" s="288">
        <v>0</v>
      </c>
      <c r="R120" s="288">
        <v>0</v>
      </c>
      <c r="S120" s="288">
        <v>0</v>
      </c>
      <c r="T120" s="288">
        <v>0</v>
      </c>
      <c r="U120" s="311">
        <v>0</v>
      </c>
      <c r="X120" s="240"/>
      <c r="Y120" s="240"/>
    </row>
    <row r="121" spans="1:25" s="222" customFormat="1" ht="15" customHeight="1" thickBot="1">
      <c r="A121" s="240"/>
      <c r="B121" s="240"/>
      <c r="C121" s="240"/>
      <c r="D121" s="954"/>
      <c r="E121" s="957"/>
      <c r="F121" s="958"/>
      <c r="G121" s="323" t="s">
        <v>40</v>
      </c>
      <c r="H121" s="313">
        <f t="shared" ref="H121:T121" si="81">+H109+H112+H115+H118</f>
        <v>71000000</v>
      </c>
      <c r="I121" s="314">
        <f t="shared" si="81"/>
        <v>87707000</v>
      </c>
      <c r="J121" s="314">
        <f t="shared" si="81"/>
        <v>74414000</v>
      </c>
      <c r="K121" s="314">
        <f t="shared" si="81"/>
        <v>74414000</v>
      </c>
      <c r="L121" s="314">
        <f t="shared" si="81"/>
        <v>74414000</v>
      </c>
      <c r="M121" s="314">
        <f t="shared" si="81"/>
        <v>74414000</v>
      </c>
      <c r="N121" s="314">
        <f t="shared" si="81"/>
        <v>74414000</v>
      </c>
      <c r="O121" s="314">
        <f t="shared" si="81"/>
        <v>74414000</v>
      </c>
      <c r="P121" s="314">
        <f t="shared" si="81"/>
        <v>74414000</v>
      </c>
      <c r="Q121" s="314">
        <f t="shared" si="81"/>
        <v>74414000</v>
      </c>
      <c r="R121" s="314">
        <f t="shared" si="81"/>
        <v>74414000</v>
      </c>
      <c r="S121" s="314">
        <f t="shared" si="81"/>
        <v>74414000</v>
      </c>
      <c r="T121" s="315">
        <f t="shared" si="81"/>
        <v>74414000</v>
      </c>
      <c r="U121" s="316">
        <f>SUM(U119:U120)</f>
        <v>26586000</v>
      </c>
      <c r="V121" s="247"/>
      <c r="X121" s="240"/>
      <c r="Y121" s="240"/>
    </row>
    <row r="122" spans="1:25" s="247" customFormat="1" ht="15" customHeight="1">
      <c r="A122" s="240"/>
      <c r="B122" s="240"/>
      <c r="C122" s="240" t="s">
        <v>1427</v>
      </c>
      <c r="D122" s="921">
        <f>+D119+1</f>
        <v>39</v>
      </c>
      <c r="E122" s="934" t="s">
        <v>1492</v>
      </c>
      <c r="F122" s="935"/>
      <c r="G122" s="260" t="s">
        <v>1493</v>
      </c>
      <c r="H122" s="261"/>
      <c r="I122" s="262">
        <f>$U$124</f>
        <v>333000</v>
      </c>
      <c r="J122" s="263">
        <f>$U$124</f>
        <v>333000</v>
      </c>
      <c r="K122" s="263"/>
      <c r="L122" s="263"/>
      <c r="M122" s="263"/>
      <c r="N122" s="263"/>
      <c r="O122" s="263"/>
      <c r="P122" s="263"/>
      <c r="Q122" s="263"/>
      <c r="R122" s="263"/>
      <c r="S122" s="263"/>
      <c r="T122" s="264"/>
      <c r="U122" s="265">
        <f>SUM(I122:T122)</f>
        <v>666000</v>
      </c>
      <c r="X122" s="240"/>
      <c r="Y122" s="240"/>
    </row>
    <row r="123" spans="1:25" s="247" customFormat="1" ht="15" customHeight="1">
      <c r="A123" s="240"/>
      <c r="B123" s="240"/>
      <c r="C123" s="240" t="s">
        <v>767</v>
      </c>
      <c r="D123" s="921"/>
      <c r="E123" s="934"/>
      <c r="F123" s="935"/>
      <c r="G123" s="266" t="s">
        <v>1494</v>
      </c>
      <c r="H123" s="249"/>
      <c r="I123" s="250">
        <f t="shared" ref="I123:T123" si="82">+H124*1.095%/12</f>
        <v>15211.375</v>
      </c>
      <c r="J123" s="251">
        <f t="shared" si="82"/>
        <v>14907.512499999999</v>
      </c>
      <c r="K123" s="251">
        <f t="shared" si="82"/>
        <v>14603.65</v>
      </c>
      <c r="L123" s="252">
        <f t="shared" si="82"/>
        <v>14603.65</v>
      </c>
      <c r="M123" s="251">
        <f t="shared" si="82"/>
        <v>14603.65</v>
      </c>
      <c r="N123" s="251">
        <f t="shared" si="82"/>
        <v>14603.65</v>
      </c>
      <c r="O123" s="252">
        <f t="shared" si="82"/>
        <v>14603.65</v>
      </c>
      <c r="P123" s="252">
        <f t="shared" si="82"/>
        <v>14603.65</v>
      </c>
      <c r="Q123" s="252">
        <f t="shared" si="82"/>
        <v>14603.65</v>
      </c>
      <c r="R123" s="252">
        <f t="shared" si="82"/>
        <v>14603.65</v>
      </c>
      <c r="S123" s="252">
        <f t="shared" si="82"/>
        <v>14603.65</v>
      </c>
      <c r="T123" s="277">
        <f t="shared" si="82"/>
        <v>14603.65</v>
      </c>
      <c r="U123" s="254">
        <f>SUM(I123:T123)</f>
        <v>176155.38749999995</v>
      </c>
      <c r="X123" s="240"/>
      <c r="Y123" s="240"/>
    </row>
    <row r="124" spans="1:25" s="222" customFormat="1" ht="15" customHeight="1">
      <c r="A124" s="240" t="s">
        <v>1495</v>
      </c>
      <c r="B124" s="240" t="s">
        <v>1392</v>
      </c>
      <c r="C124" s="240">
        <f>+D122</f>
        <v>39</v>
      </c>
      <c r="D124" s="922"/>
      <c r="E124" s="936"/>
      <c r="F124" s="937"/>
      <c r="G124" s="278" t="s">
        <v>1393</v>
      </c>
      <c r="H124" s="256">
        <v>16670000</v>
      </c>
      <c r="I124" s="257">
        <f t="shared" ref="I124:T124" si="83">H124-I122</f>
        <v>16337000</v>
      </c>
      <c r="J124" s="257">
        <f t="shared" si="83"/>
        <v>16004000</v>
      </c>
      <c r="K124" s="257">
        <f t="shared" si="83"/>
        <v>16004000</v>
      </c>
      <c r="L124" s="257">
        <f t="shared" si="83"/>
        <v>16004000</v>
      </c>
      <c r="M124" s="257">
        <f t="shared" si="83"/>
        <v>16004000</v>
      </c>
      <c r="N124" s="257">
        <f t="shared" si="83"/>
        <v>16004000</v>
      </c>
      <c r="O124" s="257">
        <f t="shared" si="83"/>
        <v>16004000</v>
      </c>
      <c r="P124" s="257">
        <f t="shared" si="83"/>
        <v>16004000</v>
      </c>
      <c r="Q124" s="257">
        <f t="shared" si="83"/>
        <v>16004000</v>
      </c>
      <c r="R124" s="257">
        <f t="shared" si="83"/>
        <v>16004000</v>
      </c>
      <c r="S124" s="257">
        <f t="shared" si="83"/>
        <v>16004000</v>
      </c>
      <c r="T124" s="258">
        <f t="shared" si="83"/>
        <v>16004000</v>
      </c>
      <c r="U124" s="259">
        <v>333000</v>
      </c>
      <c r="V124" s="247"/>
      <c r="X124" s="240"/>
      <c r="Y124" s="240"/>
    </row>
    <row r="125" spans="1:25" s="247" customFormat="1" ht="15" customHeight="1">
      <c r="A125" s="240"/>
      <c r="B125" s="240"/>
      <c r="C125" s="240" t="s">
        <v>1410</v>
      </c>
      <c r="D125" s="920">
        <f>+D122+1</f>
        <v>40</v>
      </c>
      <c r="E125" s="932" t="s">
        <v>1496</v>
      </c>
      <c r="F125" s="933"/>
      <c r="G125" s="276" t="s">
        <v>1497</v>
      </c>
      <c r="H125" s="242"/>
      <c r="I125" s="243">
        <f>+$U$127</f>
        <v>8333000</v>
      </c>
      <c r="J125" s="243">
        <f>+$U$127</f>
        <v>8333000</v>
      </c>
      <c r="K125" s="243"/>
      <c r="L125" s="243"/>
      <c r="M125" s="243"/>
      <c r="N125" s="244"/>
      <c r="O125" s="244"/>
      <c r="P125" s="244"/>
      <c r="Q125" s="244"/>
      <c r="R125" s="244"/>
      <c r="S125" s="244"/>
      <c r="T125" s="305"/>
      <c r="U125" s="246">
        <f>SUM(I125:T125)</f>
        <v>16666000</v>
      </c>
      <c r="X125" s="240"/>
      <c r="Y125" s="240"/>
    </row>
    <row r="126" spans="1:25" s="247" customFormat="1" ht="15" customHeight="1">
      <c r="A126" s="240"/>
      <c r="B126" s="240"/>
      <c r="C126" s="240" t="s">
        <v>767</v>
      </c>
      <c r="D126" s="921"/>
      <c r="E126" s="934"/>
      <c r="F126" s="935"/>
      <c r="G126" s="266" t="s">
        <v>1452</v>
      </c>
      <c r="H126" s="249"/>
      <c r="I126" s="250">
        <v>40411</v>
      </c>
      <c r="J126" s="251">
        <v>33340</v>
      </c>
      <c r="K126" s="251">
        <f t="shared" ref="K126:T126" si="84">+J127*1.475%/12</f>
        <v>30730.395833333332</v>
      </c>
      <c r="L126" s="252">
        <f t="shared" si="84"/>
        <v>30730.395833333332</v>
      </c>
      <c r="M126" s="251">
        <f t="shared" si="84"/>
        <v>30730.395833333332</v>
      </c>
      <c r="N126" s="251">
        <f t="shared" si="84"/>
        <v>30730.395833333332</v>
      </c>
      <c r="O126" s="251">
        <f t="shared" si="84"/>
        <v>30730.395833333332</v>
      </c>
      <c r="P126" s="251">
        <f t="shared" si="84"/>
        <v>30730.395833333332</v>
      </c>
      <c r="Q126" s="251">
        <f t="shared" si="84"/>
        <v>30730.395833333332</v>
      </c>
      <c r="R126" s="252">
        <f t="shared" si="84"/>
        <v>30730.395833333332</v>
      </c>
      <c r="S126" s="252">
        <f t="shared" si="84"/>
        <v>30730.395833333332</v>
      </c>
      <c r="T126" s="306">
        <f t="shared" si="84"/>
        <v>30730.395833333332</v>
      </c>
      <c r="U126" s="254">
        <f>SUM(I126:T126)</f>
        <v>381054.95833333331</v>
      </c>
      <c r="X126" s="240"/>
      <c r="Y126" s="240"/>
    </row>
    <row r="127" spans="1:25" s="222" customFormat="1" ht="15" customHeight="1">
      <c r="A127" s="240" t="s">
        <v>1495</v>
      </c>
      <c r="B127" s="240" t="s">
        <v>1413</v>
      </c>
      <c r="C127" s="240">
        <f>+D125</f>
        <v>40</v>
      </c>
      <c r="D127" s="922"/>
      <c r="E127" s="936"/>
      <c r="F127" s="937"/>
      <c r="G127" s="278" t="s">
        <v>1443</v>
      </c>
      <c r="H127" s="256">
        <v>41667000</v>
      </c>
      <c r="I127" s="257">
        <f t="shared" ref="I127:T127" si="85">H127-I125</f>
        <v>33334000</v>
      </c>
      <c r="J127" s="257">
        <f t="shared" si="85"/>
        <v>25001000</v>
      </c>
      <c r="K127" s="257">
        <f t="shared" si="85"/>
        <v>25001000</v>
      </c>
      <c r="L127" s="257">
        <f t="shared" si="85"/>
        <v>25001000</v>
      </c>
      <c r="M127" s="257">
        <f t="shared" si="85"/>
        <v>25001000</v>
      </c>
      <c r="N127" s="257">
        <f t="shared" si="85"/>
        <v>25001000</v>
      </c>
      <c r="O127" s="257">
        <f t="shared" si="85"/>
        <v>25001000</v>
      </c>
      <c r="P127" s="257">
        <f t="shared" si="85"/>
        <v>25001000</v>
      </c>
      <c r="Q127" s="257">
        <f t="shared" si="85"/>
        <v>25001000</v>
      </c>
      <c r="R127" s="257">
        <f t="shared" si="85"/>
        <v>25001000</v>
      </c>
      <c r="S127" s="257">
        <f t="shared" si="85"/>
        <v>25001000</v>
      </c>
      <c r="T127" s="279">
        <f t="shared" si="85"/>
        <v>25001000</v>
      </c>
      <c r="U127" s="259">
        <v>8333000</v>
      </c>
      <c r="V127" s="247"/>
      <c r="X127" s="240"/>
      <c r="Y127" s="240"/>
    </row>
    <row r="128" spans="1:25" s="247" customFormat="1" ht="15" customHeight="1">
      <c r="A128" s="240"/>
      <c r="B128" s="240"/>
      <c r="C128" s="240"/>
      <c r="D128" s="920">
        <f>+D125+1</f>
        <v>41</v>
      </c>
      <c r="E128" s="938" t="s">
        <v>1498</v>
      </c>
      <c r="F128" s="939"/>
      <c r="G128" s="280" t="s">
        <v>1499</v>
      </c>
      <c r="H128" s="281">
        <f>+H127</f>
        <v>41667000</v>
      </c>
      <c r="I128" s="283">
        <f t="shared" ref="I128:T128" si="86">+I127</f>
        <v>33334000</v>
      </c>
      <c r="J128" s="283">
        <f t="shared" si="86"/>
        <v>25001000</v>
      </c>
      <c r="K128" s="283">
        <f t="shared" si="86"/>
        <v>25001000</v>
      </c>
      <c r="L128" s="283">
        <f t="shared" si="86"/>
        <v>25001000</v>
      </c>
      <c r="M128" s="283">
        <f t="shared" si="86"/>
        <v>25001000</v>
      </c>
      <c r="N128" s="283">
        <f t="shared" si="86"/>
        <v>25001000</v>
      </c>
      <c r="O128" s="283">
        <f t="shared" si="86"/>
        <v>25001000</v>
      </c>
      <c r="P128" s="283">
        <f t="shared" si="86"/>
        <v>25001000</v>
      </c>
      <c r="Q128" s="283">
        <f t="shared" si="86"/>
        <v>25001000</v>
      </c>
      <c r="R128" s="283">
        <f t="shared" si="86"/>
        <v>25001000</v>
      </c>
      <c r="S128" s="283">
        <f t="shared" si="86"/>
        <v>25001000</v>
      </c>
      <c r="T128" s="283">
        <f t="shared" si="86"/>
        <v>25001000</v>
      </c>
      <c r="U128" s="284">
        <f>+U125</f>
        <v>16666000</v>
      </c>
      <c r="X128" s="240"/>
      <c r="Y128" s="240"/>
    </row>
    <row r="129" spans="1:25" s="247" customFormat="1" ht="15" customHeight="1">
      <c r="A129" s="240"/>
      <c r="B129" s="240"/>
      <c r="C129" s="240"/>
      <c r="D129" s="921"/>
      <c r="E129" s="940"/>
      <c r="F129" s="941"/>
      <c r="G129" s="285" t="s">
        <v>1393</v>
      </c>
      <c r="H129" s="286">
        <f>+H124</f>
        <v>16670000</v>
      </c>
      <c r="I129" s="310">
        <f t="shared" ref="I129:T129" si="87">+I124</f>
        <v>16337000</v>
      </c>
      <c r="J129" s="288">
        <f t="shared" si="87"/>
        <v>16004000</v>
      </c>
      <c r="K129" s="288">
        <f t="shared" si="87"/>
        <v>16004000</v>
      </c>
      <c r="L129" s="288">
        <f t="shared" si="87"/>
        <v>16004000</v>
      </c>
      <c r="M129" s="288">
        <f t="shared" si="87"/>
        <v>16004000</v>
      </c>
      <c r="N129" s="288">
        <f t="shared" si="87"/>
        <v>16004000</v>
      </c>
      <c r="O129" s="288">
        <f t="shared" si="87"/>
        <v>16004000</v>
      </c>
      <c r="P129" s="288">
        <f t="shared" si="87"/>
        <v>16004000</v>
      </c>
      <c r="Q129" s="288">
        <f t="shared" si="87"/>
        <v>16004000</v>
      </c>
      <c r="R129" s="288">
        <f t="shared" si="87"/>
        <v>16004000</v>
      </c>
      <c r="S129" s="288">
        <f t="shared" si="87"/>
        <v>16004000</v>
      </c>
      <c r="T129" s="288">
        <f t="shared" si="87"/>
        <v>16004000</v>
      </c>
      <c r="U129" s="311">
        <f>+U122</f>
        <v>666000</v>
      </c>
      <c r="X129" s="240"/>
      <c r="Y129" s="240"/>
    </row>
    <row r="130" spans="1:25" s="222" customFormat="1" ht="15" customHeight="1" thickBot="1">
      <c r="A130" s="240"/>
      <c r="B130" s="240"/>
      <c r="C130" s="240"/>
      <c r="D130" s="921"/>
      <c r="E130" s="942"/>
      <c r="F130" s="943"/>
      <c r="G130" s="291" t="s">
        <v>40</v>
      </c>
      <c r="H130" s="292">
        <f t="shared" ref="H130:T130" si="88">+H124+H127</f>
        <v>58337000</v>
      </c>
      <c r="I130" s="293">
        <f t="shared" si="88"/>
        <v>49671000</v>
      </c>
      <c r="J130" s="293">
        <f t="shared" si="88"/>
        <v>41005000</v>
      </c>
      <c r="K130" s="293">
        <f t="shared" si="88"/>
        <v>41005000</v>
      </c>
      <c r="L130" s="293">
        <f t="shared" si="88"/>
        <v>41005000</v>
      </c>
      <c r="M130" s="293">
        <f t="shared" si="88"/>
        <v>41005000</v>
      </c>
      <c r="N130" s="293">
        <f t="shared" si="88"/>
        <v>41005000</v>
      </c>
      <c r="O130" s="293">
        <f t="shared" si="88"/>
        <v>41005000</v>
      </c>
      <c r="P130" s="293">
        <f t="shared" si="88"/>
        <v>41005000</v>
      </c>
      <c r="Q130" s="293">
        <f t="shared" si="88"/>
        <v>41005000</v>
      </c>
      <c r="R130" s="293">
        <f t="shared" si="88"/>
        <v>41005000</v>
      </c>
      <c r="S130" s="293">
        <f t="shared" si="88"/>
        <v>41005000</v>
      </c>
      <c r="T130" s="294">
        <f t="shared" si="88"/>
        <v>41005000</v>
      </c>
      <c r="U130" s="295">
        <f>SUM(U128:U129)</f>
        <v>17332000</v>
      </c>
      <c r="V130" s="247"/>
      <c r="X130" s="240"/>
      <c r="Y130" s="240"/>
    </row>
    <row r="131" spans="1:25" s="247" customFormat="1" ht="15" customHeight="1">
      <c r="A131" s="240"/>
      <c r="B131" s="240"/>
      <c r="C131" s="240" t="str">
        <f>B133</f>
        <v>長期</v>
      </c>
      <c r="D131" s="944">
        <f>+D128+1</f>
        <v>42</v>
      </c>
      <c r="E131" s="981" t="s">
        <v>1500</v>
      </c>
      <c r="F131" s="982"/>
      <c r="G131" s="296" t="s">
        <v>1463</v>
      </c>
      <c r="H131" s="297"/>
      <c r="I131" s="298">
        <v>1700000</v>
      </c>
      <c r="J131" s="299">
        <v>1700000</v>
      </c>
      <c r="K131" s="299"/>
      <c r="L131" s="299"/>
      <c r="M131" s="299"/>
      <c r="N131" s="299"/>
      <c r="O131" s="299"/>
      <c r="P131" s="299"/>
      <c r="Q131" s="299"/>
      <c r="R131" s="299"/>
      <c r="S131" s="299"/>
      <c r="T131" s="300"/>
      <c r="U131" s="301">
        <f>SUM(I131:T131)</f>
        <v>3400000</v>
      </c>
      <c r="X131" s="240"/>
      <c r="Y131" s="240"/>
    </row>
    <row r="132" spans="1:25" s="247" customFormat="1" ht="15" customHeight="1">
      <c r="A132" s="240"/>
      <c r="B132" s="240"/>
      <c r="C132" s="240" t="s">
        <v>767</v>
      </c>
      <c r="D132" s="921"/>
      <c r="E132" s="983"/>
      <c r="F132" s="984"/>
      <c r="G132" s="302" t="s">
        <v>1501</v>
      </c>
      <c r="H132" s="303"/>
      <c r="I132" s="250">
        <f t="shared" ref="I132:T132" si="89">+H133*0.0195/12</f>
        <v>33312.5</v>
      </c>
      <c r="J132" s="252">
        <f t="shared" si="89"/>
        <v>30550</v>
      </c>
      <c r="K132" s="252">
        <f t="shared" si="89"/>
        <v>27787.5</v>
      </c>
      <c r="L132" s="252">
        <f t="shared" si="89"/>
        <v>27787.5</v>
      </c>
      <c r="M132" s="252">
        <f t="shared" si="89"/>
        <v>27787.5</v>
      </c>
      <c r="N132" s="252">
        <f t="shared" si="89"/>
        <v>27787.5</v>
      </c>
      <c r="O132" s="252">
        <f t="shared" si="89"/>
        <v>27787.5</v>
      </c>
      <c r="P132" s="252">
        <f t="shared" si="89"/>
        <v>27787.5</v>
      </c>
      <c r="Q132" s="252">
        <f t="shared" si="89"/>
        <v>27787.5</v>
      </c>
      <c r="R132" s="252">
        <f t="shared" si="89"/>
        <v>27787.5</v>
      </c>
      <c r="S132" s="252">
        <f t="shared" si="89"/>
        <v>27787.5</v>
      </c>
      <c r="T132" s="277">
        <f t="shared" si="89"/>
        <v>27787.5</v>
      </c>
      <c r="U132" s="304">
        <f>SUM(I132:T132)</f>
        <v>341737.5</v>
      </c>
      <c r="X132" s="240"/>
      <c r="Y132" s="240"/>
    </row>
    <row r="133" spans="1:25" s="247" customFormat="1" ht="15" customHeight="1">
      <c r="A133" s="240" t="s">
        <v>1502</v>
      </c>
      <c r="B133" s="240" t="s">
        <v>1392</v>
      </c>
      <c r="C133" s="240">
        <f>D131</f>
        <v>42</v>
      </c>
      <c r="D133" s="922"/>
      <c r="E133" s="983"/>
      <c r="F133" s="984"/>
      <c r="G133" s="322" t="s">
        <v>1503</v>
      </c>
      <c r="H133" s="268">
        <v>20500000</v>
      </c>
      <c r="I133" s="269">
        <f t="shared" ref="I133:T133" si="90">H133-I131</f>
        <v>18800000</v>
      </c>
      <c r="J133" s="269">
        <f t="shared" si="90"/>
        <v>17100000</v>
      </c>
      <c r="K133" s="269">
        <f t="shared" si="90"/>
        <v>17100000</v>
      </c>
      <c r="L133" s="269">
        <f t="shared" si="90"/>
        <v>17100000</v>
      </c>
      <c r="M133" s="269">
        <f t="shared" si="90"/>
        <v>17100000</v>
      </c>
      <c r="N133" s="269">
        <f t="shared" si="90"/>
        <v>17100000</v>
      </c>
      <c r="O133" s="269">
        <f t="shared" si="90"/>
        <v>17100000</v>
      </c>
      <c r="P133" s="269">
        <f t="shared" si="90"/>
        <v>17100000</v>
      </c>
      <c r="Q133" s="269">
        <f t="shared" si="90"/>
        <v>17100000</v>
      </c>
      <c r="R133" s="269">
        <f t="shared" si="90"/>
        <v>17100000</v>
      </c>
      <c r="S133" s="269">
        <f t="shared" si="90"/>
        <v>17100000</v>
      </c>
      <c r="T133" s="270">
        <f t="shared" si="90"/>
        <v>17100000</v>
      </c>
      <c r="U133" s="271">
        <v>1700000</v>
      </c>
      <c r="X133" s="240"/>
      <c r="Y133" s="240"/>
    </row>
    <row r="134" spans="1:25" s="247" customFormat="1" ht="15" customHeight="1">
      <c r="A134" s="240"/>
      <c r="B134" s="240"/>
      <c r="C134" s="240"/>
      <c r="D134" s="920">
        <f>+D131+1</f>
        <v>43</v>
      </c>
      <c r="E134" s="959" t="s">
        <v>1504</v>
      </c>
      <c r="F134" s="960"/>
      <c r="G134" s="326" t="s">
        <v>1505</v>
      </c>
      <c r="H134" s="281">
        <f>+H133</f>
        <v>20500000</v>
      </c>
      <c r="I134" s="318">
        <f>+I133</f>
        <v>18800000</v>
      </c>
      <c r="J134" s="283">
        <f t="shared" ref="J134:T134" si="91">+J133</f>
        <v>17100000</v>
      </c>
      <c r="K134" s="283">
        <f t="shared" si="91"/>
        <v>17100000</v>
      </c>
      <c r="L134" s="283">
        <f t="shared" si="91"/>
        <v>17100000</v>
      </c>
      <c r="M134" s="283">
        <f t="shared" si="91"/>
        <v>17100000</v>
      </c>
      <c r="N134" s="283">
        <f t="shared" si="91"/>
        <v>17100000</v>
      </c>
      <c r="O134" s="283">
        <f t="shared" si="91"/>
        <v>17100000</v>
      </c>
      <c r="P134" s="283">
        <f t="shared" si="91"/>
        <v>17100000</v>
      </c>
      <c r="Q134" s="283">
        <f t="shared" si="91"/>
        <v>17100000</v>
      </c>
      <c r="R134" s="283">
        <f t="shared" si="91"/>
        <v>17100000</v>
      </c>
      <c r="S134" s="283">
        <f t="shared" si="91"/>
        <v>17100000</v>
      </c>
      <c r="T134" s="327">
        <f t="shared" si="91"/>
        <v>17100000</v>
      </c>
      <c r="U134" s="284">
        <f>+U131</f>
        <v>3400000</v>
      </c>
      <c r="X134" s="240"/>
      <c r="Y134" s="240"/>
    </row>
    <row r="135" spans="1:25" s="247" customFormat="1" ht="15" customHeight="1">
      <c r="A135" s="240"/>
      <c r="B135" s="240"/>
      <c r="C135" s="240"/>
      <c r="D135" s="921"/>
      <c r="E135" s="961"/>
      <c r="F135" s="962"/>
      <c r="G135" s="328" t="s">
        <v>1341</v>
      </c>
      <c r="H135" s="286">
        <v>0</v>
      </c>
      <c r="I135" s="310">
        <v>0</v>
      </c>
      <c r="J135" s="310">
        <v>0</v>
      </c>
      <c r="K135" s="310">
        <v>0</v>
      </c>
      <c r="L135" s="310">
        <v>0</v>
      </c>
      <c r="M135" s="310">
        <v>0</v>
      </c>
      <c r="N135" s="310">
        <v>0</v>
      </c>
      <c r="O135" s="310">
        <v>0</v>
      </c>
      <c r="P135" s="310">
        <v>0</v>
      </c>
      <c r="Q135" s="310">
        <v>0</v>
      </c>
      <c r="R135" s="310">
        <v>0</v>
      </c>
      <c r="S135" s="310">
        <v>0</v>
      </c>
      <c r="T135" s="310">
        <v>0</v>
      </c>
      <c r="U135" s="311">
        <v>0</v>
      </c>
      <c r="X135" s="240"/>
      <c r="Y135" s="240"/>
    </row>
    <row r="136" spans="1:25" s="222" customFormat="1" ht="15" customHeight="1" thickBot="1">
      <c r="A136" s="240"/>
      <c r="B136" s="240"/>
      <c r="C136" s="240"/>
      <c r="D136" s="954"/>
      <c r="E136" s="985"/>
      <c r="F136" s="986"/>
      <c r="G136" s="329" t="s">
        <v>40</v>
      </c>
      <c r="H136" s="313">
        <f>+H133</f>
        <v>20500000</v>
      </c>
      <c r="I136" s="314">
        <f t="shared" ref="I136:T136" si="92">+I133</f>
        <v>18800000</v>
      </c>
      <c r="J136" s="314">
        <f t="shared" si="92"/>
        <v>17100000</v>
      </c>
      <c r="K136" s="314">
        <f t="shared" si="92"/>
        <v>17100000</v>
      </c>
      <c r="L136" s="314">
        <f t="shared" si="92"/>
        <v>17100000</v>
      </c>
      <c r="M136" s="314">
        <f t="shared" si="92"/>
        <v>17100000</v>
      </c>
      <c r="N136" s="314">
        <f t="shared" si="92"/>
        <v>17100000</v>
      </c>
      <c r="O136" s="314">
        <f t="shared" si="92"/>
        <v>17100000</v>
      </c>
      <c r="P136" s="314">
        <f t="shared" si="92"/>
        <v>17100000</v>
      </c>
      <c r="Q136" s="314">
        <f t="shared" si="92"/>
        <v>17100000</v>
      </c>
      <c r="R136" s="314">
        <f t="shared" si="92"/>
        <v>17100000</v>
      </c>
      <c r="S136" s="314">
        <f t="shared" si="92"/>
        <v>17100000</v>
      </c>
      <c r="T136" s="330">
        <f t="shared" si="92"/>
        <v>17100000</v>
      </c>
      <c r="U136" s="316">
        <f>SUM(U134:U135)</f>
        <v>3400000</v>
      </c>
      <c r="V136" s="247"/>
      <c r="X136" s="240"/>
      <c r="Y136" s="240"/>
    </row>
    <row r="137" spans="1:25" s="247" customFormat="1" ht="18" customHeight="1">
      <c r="A137" s="331"/>
      <c r="B137" s="331" t="s">
        <v>1392</v>
      </c>
      <c r="C137" s="331"/>
      <c r="D137" s="332">
        <f>+D134+1</f>
        <v>44</v>
      </c>
      <c r="E137" s="987" t="s">
        <v>1506</v>
      </c>
      <c r="F137" s="987"/>
      <c r="G137" s="988"/>
      <c r="H137" s="333">
        <f>SUMIF('19期借入金明細 (金融機関毎)'!$B$7:$B$136,$B137,'19期借入金明細 (金融機関毎)'!H7:H136)</f>
        <v>574251000</v>
      </c>
      <c r="I137" s="334">
        <f>SUMIF('19期借入金明細 (金融機関毎)'!$B$7:$B$136,$B137,'19期借入金明細 (金融機関毎)'!I7:I136)</f>
        <v>556501000</v>
      </c>
      <c r="J137" s="334">
        <f>SUMIF('19期借入金明細 (金融機関毎)'!$B$7:$B$136,$B137,'19期借入金明細 (金融機関毎)'!J7:J136)</f>
        <v>538751000</v>
      </c>
      <c r="K137" s="334">
        <f>SUMIF('19期借入金明細 (金融機関毎)'!$B$7:$B$136,$B137,'19期借入金明細 (金融機関毎)'!K7:K136)</f>
        <v>536283000</v>
      </c>
      <c r="L137" s="334">
        <f>SUMIF('19期借入金明細 (金融機関毎)'!$B$7:$B$136,$B137,'19期借入金明細 (金融機関毎)'!L7:L136)</f>
        <v>536283000</v>
      </c>
      <c r="M137" s="334">
        <f>SUMIF('19期借入金明細 (金融機関毎)'!$B$7:$B$136,$B137,'19期借入金明細 (金融機関毎)'!M7:M136)</f>
        <v>536283000</v>
      </c>
      <c r="N137" s="334">
        <f>SUMIF('19期借入金明細 (金融機関毎)'!$B$7:$B$136,$B137,'19期借入金明細 (金融機関毎)'!N7:N136)</f>
        <v>536283000</v>
      </c>
      <c r="O137" s="334">
        <f>SUMIF('19期借入金明細 (金融機関毎)'!$B$7:$B$136,$B137,'19期借入金明細 (金融機関毎)'!O7:O136)</f>
        <v>536283000</v>
      </c>
      <c r="P137" s="334">
        <f>SUMIF('19期借入金明細 (金融機関毎)'!$B$7:$B$136,$B137,'19期借入金明細 (金融機関毎)'!P7:P136)</f>
        <v>536283000</v>
      </c>
      <c r="Q137" s="334">
        <f>SUMIF('19期借入金明細 (金融機関毎)'!$B$7:$B$136,$B137,'19期借入金明細 (金融機関毎)'!Q7:Q136)</f>
        <v>536283000</v>
      </c>
      <c r="R137" s="334">
        <f>SUMIF('19期借入金明細 (金融機関毎)'!$B$7:$B$136,$B137,'19期借入金明細 (金融機関毎)'!R7:R136)</f>
        <v>536283000</v>
      </c>
      <c r="S137" s="334">
        <f>SUMIF('19期借入金明細 (金融機関毎)'!$B$7:$B$136,$B137,'19期借入金明細 (金融機関毎)'!S7:S136)</f>
        <v>536283000</v>
      </c>
      <c r="T137" s="335">
        <f>SUMIF('19期借入金明細 (金融機関毎)'!$B$7:$B$136,$B137,'19期借入金明細 (金融機関毎)'!T7:T136)</f>
        <v>536283000</v>
      </c>
      <c r="U137" s="336">
        <f>+U142</f>
        <v>37968000</v>
      </c>
      <c r="X137" s="331"/>
      <c r="Y137" s="331"/>
    </row>
    <row r="138" spans="1:25" s="247" customFormat="1" ht="18" customHeight="1">
      <c r="A138" s="331"/>
      <c r="B138" s="331" t="s">
        <v>1413</v>
      </c>
      <c r="C138" s="331"/>
      <c r="D138" s="337">
        <f>D137+1</f>
        <v>45</v>
      </c>
      <c r="E138" s="989" t="s">
        <v>1507</v>
      </c>
      <c r="F138" s="989"/>
      <c r="G138" s="990"/>
      <c r="H138" s="338">
        <f>SUMIF('19期借入金明細 (金融機関毎)'!$B$7:$B$136,$B138,'19期借入金明細 (金融機関毎)'!H7:H136)</f>
        <v>470124000</v>
      </c>
      <c r="I138" s="339">
        <f>SUMIF('19期借入金明細 (金融機関毎)'!$B$7:$B$136,$B138,'19期借入金明細 (金融機関毎)'!I7:I136)</f>
        <v>509664000</v>
      </c>
      <c r="J138" s="339">
        <f>SUMIF('19期借入金明細 (金融機関毎)'!$B$7:$B$136,$B138,'19期借入金明細 (金融機関毎)'!J7:J136)</f>
        <v>550870000</v>
      </c>
      <c r="K138" s="339">
        <f>SUMIF('19期借入金明細 (金融機関毎)'!$B$7:$B$136,$B138,'19期借入金明細 (金融機関毎)'!K7:K136)</f>
        <v>550036000</v>
      </c>
      <c r="L138" s="339">
        <f>SUMIF('19期借入金明細 (金融機関毎)'!$B$7:$B$136,$B138,'19期借入金明細 (金融機関毎)'!L7:L136)</f>
        <v>550036000</v>
      </c>
      <c r="M138" s="339">
        <f>SUMIF('19期借入金明細 (金融機関毎)'!$B$7:$B$136,$B138,'19期借入金明細 (金融機関毎)'!M7:M136)</f>
        <v>550036000</v>
      </c>
      <c r="N138" s="339">
        <f>SUMIF('19期借入金明細 (金融機関毎)'!$B$7:$B$136,$B138,'19期借入金明細 (金融機関毎)'!N7:N136)</f>
        <v>550036000</v>
      </c>
      <c r="O138" s="339">
        <f>SUMIF('19期借入金明細 (金融機関毎)'!$B$7:$B$136,$B138,'19期借入金明細 (金融機関毎)'!O7:O136)</f>
        <v>550036000</v>
      </c>
      <c r="P138" s="339">
        <f>SUMIF('19期借入金明細 (金融機関毎)'!$B$7:$B$136,$B138,'19期借入金明細 (金融機関毎)'!P7:P136)</f>
        <v>550036000</v>
      </c>
      <c r="Q138" s="339">
        <f>SUMIF('19期借入金明細 (金融機関毎)'!$B$7:$B$136,$B138,'19期借入金明細 (金融機関毎)'!Q7:Q136)</f>
        <v>550036000</v>
      </c>
      <c r="R138" s="339">
        <f>SUMIF('19期借入金明細 (金融機関毎)'!$B$7:$B$136,$B138,'19期借入金明細 (金融機関毎)'!R7:R136)</f>
        <v>550036000</v>
      </c>
      <c r="S138" s="339">
        <f>SUMIF('19期借入金明細 (金融機関毎)'!$B$7:$B$136,$B138,'19期借入金明細 (金融機関毎)'!S7:S136)</f>
        <v>550036000</v>
      </c>
      <c r="T138" s="340">
        <f>SUMIF('19期借入金明細 (金融機関毎)'!$B$7:$B$136,$B138,'19期借入金明細 (金融機関毎)'!T7:T136)</f>
        <v>550036000</v>
      </c>
      <c r="U138" s="341">
        <f>+U143</f>
        <v>113088000</v>
      </c>
      <c r="X138" s="331"/>
      <c r="Y138" s="331"/>
    </row>
    <row r="139" spans="1:25" s="247" customFormat="1" ht="18" customHeight="1">
      <c r="A139" s="331"/>
      <c r="B139" s="331" t="s">
        <v>1508</v>
      </c>
      <c r="C139" s="331"/>
      <c r="D139" s="337">
        <f>D138+1</f>
        <v>46</v>
      </c>
      <c r="E139" s="342"/>
      <c r="F139" s="342"/>
      <c r="G139" s="343" t="s">
        <v>1509</v>
      </c>
      <c r="H139" s="338">
        <f>SUMIF('19期借入金明細 (金融機関毎)'!$B$31:$B$79,$B139,'19期借入金明細 (金融機関毎)'!H31:H79)</f>
        <v>0</v>
      </c>
      <c r="I139" s="339">
        <f>SUMIF('19期借入金明細 (金融機関毎)'!$B$31:$B$79,$B139,'19期借入金明細 (金融機関毎)'!I31:I79)</f>
        <v>0</v>
      </c>
      <c r="J139" s="344">
        <f>SUMIF('19期借入金明細 (金融機関毎)'!$B$31:$B$79,$B139,'19期借入金明細 (金融機関毎)'!J31:J79)</f>
        <v>0</v>
      </c>
      <c r="K139" s="344">
        <f>SUMIF('19期借入金明細 (金融機関毎)'!$B$31:$B$79,$B139,'19期借入金明細 (金融機関毎)'!K31:K79)</f>
        <v>0</v>
      </c>
      <c r="L139" s="344">
        <f>SUMIF('19期借入金明細 (金融機関毎)'!$B$31:$B$79,$B139,'19期借入金明細 (金融機関毎)'!L31:L79)</f>
        <v>0</v>
      </c>
      <c r="M139" s="344">
        <f>SUMIF('19期借入金明細 (金融機関毎)'!$B$31:$B$79,$B139,'19期借入金明細 (金融機関毎)'!M31:M79)</f>
        <v>0</v>
      </c>
      <c r="N139" s="344">
        <f>SUMIF('19期借入金明細 (金融機関毎)'!$B$31:$B$79,$B139,'19期借入金明細 (金融機関毎)'!N31:N79)</f>
        <v>0</v>
      </c>
      <c r="O139" s="344">
        <f>SUMIF('19期借入金明細 (金融機関毎)'!$B$31:$B$79,$B139,'19期借入金明細 (金融機関毎)'!O31:O79)</f>
        <v>0</v>
      </c>
      <c r="P139" s="344">
        <f>SUMIF('19期借入金明細 (金融機関毎)'!$B$31:$B$79,$B139,'19期借入金明細 (金融機関毎)'!P31:P79)</f>
        <v>0</v>
      </c>
      <c r="Q139" s="344">
        <f>SUMIF('19期借入金明細 (金融機関毎)'!$B$31:$B$79,$B139,'19期借入金明細 (金融機関毎)'!Q31:Q79)</f>
        <v>0</v>
      </c>
      <c r="R139" s="344">
        <f>SUMIF('19期借入金明細 (金融機関毎)'!$B$31:$B$79,$B139,'19期借入金明細 (金融機関毎)'!R31:R79)</f>
        <v>0</v>
      </c>
      <c r="S139" s="344">
        <f>SUMIF('19期借入金明細 (金融機関毎)'!$B$31:$B$79,$B139,'19期借入金明細 (金融機関毎)'!S31:S79)</f>
        <v>0</v>
      </c>
      <c r="T139" s="345">
        <f>SUMIF('19期借入金明細 (金融機関毎)'!$B$31:$B$130,$B139,'19期借入金明細 (金融機関毎)'!T31:T130)</f>
        <v>0</v>
      </c>
      <c r="U139" s="346" t="s">
        <v>1510</v>
      </c>
      <c r="X139" s="331"/>
      <c r="Y139" s="331"/>
    </row>
    <row r="140" spans="1:25" s="247" customFormat="1" ht="21.75" customHeight="1" thickBot="1">
      <c r="D140" s="347">
        <f>D139+1</f>
        <v>47</v>
      </c>
      <c r="E140" s="991" t="s">
        <v>1511</v>
      </c>
      <c r="F140" s="991"/>
      <c r="G140" s="992"/>
      <c r="H140" s="348">
        <f>SUM(H137:H139)</f>
        <v>1044375000</v>
      </c>
      <c r="I140" s="349">
        <f t="shared" ref="I140:T140" si="93">SUM(I137:I139)</f>
        <v>1066165000</v>
      </c>
      <c r="J140" s="350">
        <f t="shared" si="93"/>
        <v>1089621000</v>
      </c>
      <c r="K140" s="350">
        <f t="shared" si="93"/>
        <v>1086319000</v>
      </c>
      <c r="L140" s="350">
        <f t="shared" si="93"/>
        <v>1086319000</v>
      </c>
      <c r="M140" s="350">
        <f t="shared" si="93"/>
        <v>1086319000</v>
      </c>
      <c r="N140" s="350">
        <f t="shared" si="93"/>
        <v>1086319000</v>
      </c>
      <c r="O140" s="350">
        <f t="shared" si="93"/>
        <v>1086319000</v>
      </c>
      <c r="P140" s="350">
        <f t="shared" si="93"/>
        <v>1086319000</v>
      </c>
      <c r="Q140" s="350">
        <f t="shared" si="93"/>
        <v>1086319000</v>
      </c>
      <c r="R140" s="350">
        <f t="shared" si="93"/>
        <v>1086319000</v>
      </c>
      <c r="S140" s="350">
        <f t="shared" si="93"/>
        <v>1086319000</v>
      </c>
      <c r="T140" s="351">
        <f t="shared" si="93"/>
        <v>1086319000</v>
      </c>
      <c r="U140" s="352">
        <f>+U145</f>
        <v>20555483.437500004</v>
      </c>
    </row>
    <row r="141" spans="1:25" s="247" customFormat="1" ht="18" customHeight="1" thickBot="1">
      <c r="E141" s="353"/>
      <c r="F141" s="353"/>
      <c r="G141" s="353"/>
      <c r="H141" s="354"/>
      <c r="I141" s="355"/>
      <c r="J141" s="355"/>
      <c r="K141" s="355"/>
      <c r="L141" s="355"/>
      <c r="M141" s="355"/>
      <c r="N141" s="355"/>
      <c r="O141" s="355"/>
      <c r="P141" s="355"/>
      <c r="Q141" s="355"/>
      <c r="R141" s="355"/>
      <c r="S141" s="355"/>
      <c r="T141" s="355"/>
      <c r="U141" s="356"/>
    </row>
    <row r="142" spans="1:25" s="247" customFormat="1" ht="18" customHeight="1">
      <c r="C142" s="247" t="s">
        <v>1392</v>
      </c>
      <c r="D142" s="357">
        <f>+D140+1</f>
        <v>48</v>
      </c>
      <c r="E142" s="978" t="s">
        <v>1512</v>
      </c>
      <c r="F142" s="979"/>
      <c r="G142" s="980"/>
      <c r="H142" s="358">
        <f>SUMIF('19期借入金明細 (金融機関毎)'!$C$31:$C$79,$C$142,'19期借入金明細 (金融機関毎)'!H$31:H$79)</f>
        <v>0</v>
      </c>
      <c r="I142" s="358">
        <f>SUMIF('19期借入金明細 (金融機関毎)'!$C$7:$C$136,$C$142,'19期借入金明細 (金融機関毎)'!I$7:I$136)</f>
        <v>17750000</v>
      </c>
      <c r="J142" s="359">
        <f>SUMIF('19期借入金明細 (金融機関毎)'!$C$7:$C$136,$C$142,'19期借入金明細 (金融機関毎)'!J$7:J$136)</f>
        <v>17750000</v>
      </c>
      <c r="K142" s="359">
        <f>SUMIF('19期借入金明細 (金融機関毎)'!$C$7:$C$136,$C$142,'19期借入金明細 (金融機関毎)'!K$7:K$136)</f>
        <v>2468000</v>
      </c>
      <c r="L142" s="359">
        <f>SUMIF('19期借入金明細 (金融機関毎)'!$C$7:$C$136,$C$142,'19期借入金明細 (金融機関毎)'!L$7:L$136)</f>
        <v>0</v>
      </c>
      <c r="M142" s="359">
        <f>SUMIF('19期借入金明細 (金融機関毎)'!$C$7:$C$136,$C$142,'19期借入金明細 (金融機関毎)'!M$7:M$136)</f>
        <v>0</v>
      </c>
      <c r="N142" s="359">
        <f>SUMIF('19期借入金明細 (金融機関毎)'!$C$7:$C$136,$C$142,'19期借入金明細 (金融機関毎)'!N$7:N$136)</f>
        <v>0</v>
      </c>
      <c r="O142" s="359">
        <f>SUMIF('19期借入金明細 (金融機関毎)'!$C$7:$C$136,$C$142,'19期借入金明細 (金融機関毎)'!O$7:O$136)</f>
        <v>0</v>
      </c>
      <c r="P142" s="359">
        <f>SUMIF('19期借入金明細 (金融機関毎)'!$C$7:$C$136,$C$142,'19期借入金明細 (金融機関毎)'!P$7:P$136)</f>
        <v>0</v>
      </c>
      <c r="Q142" s="359">
        <f>SUMIF('19期借入金明細 (金融機関毎)'!$C$7:$C$136,$C$142,'19期借入金明細 (金融機関毎)'!Q$7:Q$136)</f>
        <v>0</v>
      </c>
      <c r="R142" s="359">
        <f>SUMIF('19期借入金明細 (金融機関毎)'!$C$7:$C$136,$C$142,'19期借入金明細 (金融機関毎)'!R$7:R$136)</f>
        <v>0</v>
      </c>
      <c r="S142" s="359">
        <f>SUMIF('19期借入金明細 (金融機関毎)'!$C$7:$C$136,$C$142,'19期借入金明細 (金融機関毎)'!S$7:S$136)</f>
        <v>0</v>
      </c>
      <c r="T142" s="360">
        <f>SUMIF('19期借入金明細 (金融機関毎)'!$C$7:$C$136,$C$142,'19期借入金明細 (金融機関毎)'!T$7:T$136)</f>
        <v>0</v>
      </c>
      <c r="U142" s="361">
        <f>SUM(I142:T142)</f>
        <v>37968000</v>
      </c>
    </row>
    <row r="143" spans="1:25" s="247" customFormat="1" ht="18" customHeight="1">
      <c r="C143" s="247" t="s">
        <v>1413</v>
      </c>
      <c r="D143" s="362">
        <f>D142+1</f>
        <v>49</v>
      </c>
      <c r="E143" s="993" t="s">
        <v>1513</v>
      </c>
      <c r="F143" s="994"/>
      <c r="G143" s="995"/>
      <c r="H143" s="363">
        <f>SUMIF('19期借入金明細 (金融機関毎)'!$C$31:$C$79,$C$143,'19期借入金明細 (金融機関毎)'!H$31:H$79)</f>
        <v>0</v>
      </c>
      <c r="I143" s="363">
        <f>SUMIF('19期借入金明細 (金融機関毎)'!$C$7:$C$136,$C$143,'19期借入金明細 (金融機関毎)'!I$7:I$136)</f>
        <v>40460000</v>
      </c>
      <c r="J143" s="344">
        <f>SUMIF('19期借入金明細 (金融機関毎)'!$C$7:$C$136,$C$143,'19期借入金明細 (金融機関毎)'!J$7:J$136)</f>
        <v>48794000</v>
      </c>
      <c r="K143" s="344">
        <f>SUMIF('19期借入金明細 (金融機関毎)'!$C$7:$C$136,$C$143,'19期借入金明細 (金融機関毎)'!K$7:K$136)</f>
        <v>23834000</v>
      </c>
      <c r="L143" s="344">
        <f>SUMIF('19期借入金明細 (金融機関毎)'!$C$7:$C$136,$C$143,'19期借入金明細 (金融機関毎)'!L$7:L$136)</f>
        <v>0</v>
      </c>
      <c r="M143" s="344">
        <f>SUMIF('19期借入金明細 (金融機関毎)'!$C$7:$C$136,$C$143,'19期借入金明細 (金融機関毎)'!M$7:M$136)</f>
        <v>0</v>
      </c>
      <c r="N143" s="344">
        <f>SUMIF('19期借入金明細 (金融機関毎)'!$C$7:$C$136,$C$143,'19期借入金明細 (金融機関毎)'!N$7:N$136)</f>
        <v>0</v>
      </c>
      <c r="O143" s="344">
        <f>SUMIF('19期借入金明細 (金融機関毎)'!$C$7:$C$136,$C$143,'19期借入金明細 (金融機関毎)'!O$7:O$136)</f>
        <v>0</v>
      </c>
      <c r="P143" s="344">
        <f>SUMIF('19期借入金明細 (金融機関毎)'!$C$7:$C$136,$C$143,'19期借入金明細 (金融機関毎)'!P$7:P$136)</f>
        <v>0</v>
      </c>
      <c r="Q143" s="344">
        <f>SUMIF('19期借入金明細 (金融機関毎)'!$C$7:$C$136,$C$143,'19期借入金明細 (金融機関毎)'!Q$7:Q$136)</f>
        <v>0</v>
      </c>
      <c r="R143" s="344">
        <f>SUMIF('19期借入金明細 (金融機関毎)'!$C$7:$C$136,$C$143,'19期借入金明細 (金融機関毎)'!R$7:R$136)</f>
        <v>0</v>
      </c>
      <c r="S143" s="344">
        <f>SUMIF('19期借入金明細 (金融機関毎)'!$C$7:$C$136,$C$143,'19期借入金明細 (金融機関毎)'!S$7:S$136)</f>
        <v>0</v>
      </c>
      <c r="T143" s="364">
        <f>SUMIF('19期借入金明細 (金融機関毎)'!$C$7:$C$136,$C$143,'19期借入金明細 (金融機関毎)'!T$7:T$136)</f>
        <v>0</v>
      </c>
      <c r="U143" s="365">
        <f>SUM(I143:T143)</f>
        <v>113088000</v>
      </c>
    </row>
    <row r="144" spans="1:25" s="247" customFormat="1" ht="18" customHeight="1">
      <c r="D144" s="362">
        <f>D143+1</f>
        <v>50</v>
      </c>
      <c r="E144" s="996" t="s">
        <v>1514</v>
      </c>
      <c r="F144" s="997"/>
      <c r="G144" s="998"/>
      <c r="H144" s="366">
        <f t="shared" ref="H144:U144" si="94">SUM(H142:H143)</f>
        <v>0</v>
      </c>
      <c r="I144" s="367">
        <f t="shared" si="94"/>
        <v>58210000</v>
      </c>
      <c r="J144" s="368">
        <f>SUM(J142:J143)</f>
        <v>66544000</v>
      </c>
      <c r="K144" s="368">
        <f t="shared" si="94"/>
        <v>26302000</v>
      </c>
      <c r="L144" s="368">
        <f t="shared" si="94"/>
        <v>0</v>
      </c>
      <c r="M144" s="368">
        <f t="shared" si="94"/>
        <v>0</v>
      </c>
      <c r="N144" s="368">
        <f t="shared" si="94"/>
        <v>0</v>
      </c>
      <c r="O144" s="368">
        <f t="shared" si="94"/>
        <v>0</v>
      </c>
      <c r="P144" s="368">
        <f t="shared" si="94"/>
        <v>0</v>
      </c>
      <c r="Q144" s="368">
        <f t="shared" si="94"/>
        <v>0</v>
      </c>
      <c r="R144" s="368">
        <f t="shared" si="94"/>
        <v>0</v>
      </c>
      <c r="S144" s="368">
        <f t="shared" si="94"/>
        <v>0</v>
      </c>
      <c r="T144" s="369">
        <f t="shared" si="94"/>
        <v>0</v>
      </c>
      <c r="U144" s="370">
        <f t="shared" si="94"/>
        <v>151056000</v>
      </c>
    </row>
    <row r="145" spans="3:21" s="247" customFormat="1" ht="18" customHeight="1">
      <c r="C145" s="247" t="s">
        <v>767</v>
      </c>
      <c r="D145" s="371">
        <f>D144+1</f>
        <v>51</v>
      </c>
      <c r="E145" s="996" t="s">
        <v>1515</v>
      </c>
      <c r="F145" s="997"/>
      <c r="G145" s="998"/>
      <c r="H145" s="366">
        <f>SUMIF('19期借入金明細 (金融機関毎)'!$C$31:$C$79,$C$145,'19期借入金明細 (金融機関毎)'!H$31:H$79)</f>
        <v>0</v>
      </c>
      <c r="I145" s="367">
        <f>SUMIF('19期借入金明細 (金融機関毎)'!$C$7:$C$136,$C$145,'19期借入金明細 (金融機関毎)'!I$7:I$136)</f>
        <v>1670637.091666667</v>
      </c>
      <c r="J145" s="368">
        <f>SUMIF('19期借入金明細 (金融機関毎)'!$C$7:$C$136,$C$145,'19期借入金明細 (金融機関毎)'!J$7:J$136)</f>
        <v>1649486.5375000001</v>
      </c>
      <c r="K145" s="368">
        <f>SUMIF('19期借入金明細 (金融機関毎)'!$C$7:$C$136,$C$145,'19期借入金明細 (金融機関毎)'!K$7:K$136)</f>
        <v>1702454.2541666667</v>
      </c>
      <c r="L145" s="368">
        <f>SUMIF('19期借入金明細 (金融機関毎)'!$C$7:$C$136,$C$145,'19期借入金明細 (金融機関毎)'!L$7:L$136)</f>
        <v>1696735.8208333331</v>
      </c>
      <c r="M145" s="368">
        <f>SUMIF('19期借入金明細 (金融機関毎)'!$C$7:$C$136,$C$145,'19期借入金明細 (金融機関毎)'!M$7:M$136)</f>
        <v>1704261.3208333331</v>
      </c>
      <c r="N145" s="368">
        <f>SUMIF('19期借入金明細 (金融機関毎)'!$C$7:$C$136,$C$145,'19期借入金明細 (金融機関毎)'!N$7:N$136)</f>
        <v>1725115.4874999998</v>
      </c>
      <c r="O145" s="368">
        <f>SUMIF('19期借入金明細 (金融機関毎)'!$C$7:$C$136,$C$145,'19期借入金明細 (金融機関毎)'!O$7:O$136)</f>
        <v>1734465.4874999998</v>
      </c>
      <c r="P145" s="368">
        <f>SUMIF('19期借入金明細 (金融機関毎)'!$C$7:$C$136,$C$145,'19期借入金明細 (金融機関毎)'!P$7:P$136)</f>
        <v>1734465.4874999998</v>
      </c>
      <c r="Q145" s="368">
        <f>SUMIF('19期借入金明細 (金融機関毎)'!$C$7:$C$136,$C$145,'19期借入金明細 (金融機関毎)'!Q$7:Q$136)</f>
        <v>1734465.4874999998</v>
      </c>
      <c r="R145" s="368">
        <f>SUMIF('19期借入金明細 (金融機関毎)'!$C$7:$C$136,$C$145,'19期借入金明細 (金融機関毎)'!R$7:R$136)</f>
        <v>1734465.4874999998</v>
      </c>
      <c r="S145" s="368">
        <f>SUMIF('19期借入金明細 (金融機関毎)'!$C$7:$C$136,$C$145,'19期借入金明細 (金融機関毎)'!S$7:S$136)</f>
        <v>1734465.4874999998</v>
      </c>
      <c r="T145" s="369">
        <f>SUMIF('19期借入金明細 (金融機関毎)'!$C$7:$C$136,$C$145,'19期借入金明細 (金融機関毎)'!T$7:T$136)</f>
        <v>1734465.4874999998</v>
      </c>
      <c r="U145" s="370">
        <f>SUM(I145:T145)</f>
        <v>20555483.437500004</v>
      </c>
    </row>
    <row r="146" spans="3:21" s="247" customFormat="1" ht="18" customHeight="1" thickBot="1">
      <c r="C146" s="247" t="s">
        <v>1516</v>
      </c>
      <c r="D146" s="372">
        <f>D145+1</f>
        <v>52</v>
      </c>
      <c r="E146" s="999" t="s">
        <v>1517</v>
      </c>
      <c r="F146" s="1000"/>
      <c r="G146" s="1001"/>
      <c r="H146" s="373">
        <f>SUMIF('19期借入金明細 (金融機関毎)'!$C$31:$C$79,$C$146,'19期借入金明細 (金融機関毎)'!H$31:H$79)</f>
        <v>0</v>
      </c>
      <c r="I146" s="373">
        <f>SUMIF('19期借入金明細 (金融機関毎)'!$C$31:$C$79,$C$146,'19期借入金明細 (金融機関毎)'!I$31:I$79)</f>
        <v>0</v>
      </c>
      <c r="J146" s="374">
        <f>SUMIF('19期借入金明細 (金融機関毎)'!$C$31:$C$79,$C$146,'19期借入金明細 (金融機関毎)'!J$31:J$79)</f>
        <v>0</v>
      </c>
      <c r="K146" s="374">
        <f>SUMIF('19期借入金明細 (金融機関毎)'!$C$31:$C$79,$C$146,'19期借入金明細 (金融機関毎)'!K$31:K$79)</f>
        <v>0</v>
      </c>
      <c r="L146" s="374">
        <f>SUMIF('19期借入金明細 (金融機関毎)'!$C$31:$C$79,$C$146,'19期借入金明細 (金融機関毎)'!L$31:L$79)</f>
        <v>0</v>
      </c>
      <c r="M146" s="374">
        <f>SUMIF('19期借入金明細 (金融機関毎)'!$C$31:$C$79,$C$146,'19期借入金明細 (金融機関毎)'!M$31:M$79)</f>
        <v>0</v>
      </c>
      <c r="N146" s="374">
        <f>SUMIF('19期借入金明細 (金融機関毎)'!$C$31:$C$79,$C$146,'19期借入金明細 (金融機関毎)'!N$31:N$79)</f>
        <v>0</v>
      </c>
      <c r="O146" s="374">
        <f>SUMIF('19期借入金明細 (金融機関毎)'!$C$31:$C$79,$C$146,'19期借入金明細 (金融機関毎)'!O$31:O$79)</f>
        <v>0</v>
      </c>
      <c r="P146" s="374">
        <f>SUMIF('19期借入金明細 (金融機関毎)'!$C$31:$C$79,$C$146,'19期借入金明細 (金融機関毎)'!P$31:P$79)</f>
        <v>0</v>
      </c>
      <c r="Q146" s="374">
        <f>SUMIF('19期借入金明細 (金融機関毎)'!$C$31:$C$79,$C$146,'19期借入金明細 (金融機関毎)'!Q$31:Q$79)</f>
        <v>0</v>
      </c>
      <c r="R146" s="374">
        <f>SUMIF('19期借入金明細 (金融機関毎)'!$C$31:$C$79,$C$146,'19期借入金明細 (金融機関毎)'!R$31:R$79)</f>
        <v>0</v>
      </c>
      <c r="S146" s="374">
        <f>SUMIF('19期借入金明細 (金融機関毎)'!$C$31:$C$79,$C$146,'19期借入金明細 (金融機関毎)'!S$31:S$79)</f>
        <v>0</v>
      </c>
      <c r="T146" s="375">
        <f>SUMIF('19期借入金明細 (金融機関毎)'!$C$31:$C$79,$C$146,'19期借入金明細 (金融機関毎)'!T$31:T$79)</f>
        <v>0</v>
      </c>
      <c r="U146" s="376">
        <f>SUM(I146:T146)</f>
        <v>0</v>
      </c>
    </row>
    <row r="147" spans="3:21" s="247" customFormat="1" ht="21.75" customHeight="1" thickBot="1">
      <c r="D147" s="377">
        <f>D146+1</f>
        <v>53</v>
      </c>
      <c r="E147" s="1002" t="s">
        <v>1518</v>
      </c>
      <c r="F147" s="1003"/>
      <c r="G147" s="1004"/>
      <c r="H147" s="378">
        <f t="shared" ref="H147:T147" si="95">H144+H145</f>
        <v>0</v>
      </c>
      <c r="I147" s="378">
        <f t="shared" si="95"/>
        <v>59880637.091666669</v>
      </c>
      <c r="J147" s="379">
        <f t="shared" si="95"/>
        <v>68193486.537499994</v>
      </c>
      <c r="K147" s="379">
        <f t="shared" si="95"/>
        <v>28004454.254166666</v>
      </c>
      <c r="L147" s="379">
        <f t="shared" si="95"/>
        <v>1696735.8208333331</v>
      </c>
      <c r="M147" s="379">
        <f t="shared" si="95"/>
        <v>1704261.3208333331</v>
      </c>
      <c r="N147" s="379">
        <f t="shared" si="95"/>
        <v>1725115.4874999998</v>
      </c>
      <c r="O147" s="379">
        <f t="shared" si="95"/>
        <v>1734465.4874999998</v>
      </c>
      <c r="P147" s="379">
        <f t="shared" si="95"/>
        <v>1734465.4874999998</v>
      </c>
      <c r="Q147" s="379">
        <f t="shared" si="95"/>
        <v>1734465.4874999998</v>
      </c>
      <c r="R147" s="379">
        <f t="shared" si="95"/>
        <v>1734465.4874999998</v>
      </c>
      <c r="S147" s="379">
        <f t="shared" si="95"/>
        <v>1734465.4874999998</v>
      </c>
      <c r="T147" s="380">
        <f t="shared" si="95"/>
        <v>1734465.4874999998</v>
      </c>
      <c r="U147" s="381">
        <f>SUM(I147:T147)</f>
        <v>171611483.43750006</v>
      </c>
    </row>
    <row r="150" spans="3:21">
      <c r="H150" s="382">
        <f>+H91+H70+H136+H30+H106+H121+H82+H130</f>
        <v>1044375000</v>
      </c>
    </row>
    <row r="155" spans="3:21">
      <c r="H155" s="382" t="e">
        <f>+H85+H33+H36+H133+H9+H12+#REF!+H94+H15+H109+H97+H91+H42+H124+H18+H21+H73+H76+H112+H45+H48+H100+H106+H79+H24+H115+H51+H127+H57+H121+H70+H130+#REF!+#REF!+#REF!+#REF!+#REF!</f>
        <v>#REF!</v>
      </c>
      <c r="I155" s="382" t="e">
        <f>+I85+I33+I36+I133+I9+I12+#REF!+I94+I15+I109+I97+I91+I42+I124+I18+I21+I73+I76+I112+I45+I48+I100+I106+I79+I24+I115+I51+I127+I57+I121+I70+I130+#REF!+#REF!+#REF!+#REF!+#REF!</f>
        <v>#REF!</v>
      </c>
      <c r="J155" s="382" t="e">
        <f>+J85+J33+J36+J133+J9+J12+#REF!+J94+J15+J109+J97+J91+J42+J124+J18+J21+J73+J76+J112+J45+J48+J100+J106+J79+J24+J115+J51+J127+J57+J121+J70+J130+#REF!+#REF!+#REF!+#REF!+#REF!</f>
        <v>#REF!</v>
      </c>
      <c r="K155" s="382" t="e">
        <f>+K85+K33+K36+K133+K9+K12+#REF!+K94+K15+K109+K97+K91+K42+K124+K18+K21+K73+K76+K112+K45+K48+K100+K106+K79+K24+K115+K51+K127+K57+K121+K70+K130+#REF!+#REF!+#REF!+#REF!+#REF!</f>
        <v>#REF!</v>
      </c>
      <c r="L155" s="382" t="e">
        <f>+L85+L33+L36+L133+L9+L12+#REF!+L94+L15+L109+L97+L91+L42+L124+L18+L21+L73+L76+L112+L45+L48+L100+L106+L79+L24+L115+L51+L127+L57+L121+L70+L130+#REF!+#REF!+#REF!+#REF!+#REF!</f>
        <v>#REF!</v>
      </c>
      <c r="M155" s="382" t="e">
        <f>+M85+M33+M36+M133+M9+M12+#REF!+M94+M15+M109+M97+M91+M42+M124+M18+M21+M73+M76+M112+M45+M48+M100+M106+M79+M24+M115+M51+M127+M57+M121+M70+M130+#REF!+#REF!+#REF!+#REF!+#REF!</f>
        <v>#REF!</v>
      </c>
      <c r="N155" s="382" t="e">
        <f>+N85+N33+N36+N133+N9+N12+#REF!+N94+N15+N109+N97+N91+N42+N124+N18+N21+N73+N76+N112+N45+N48+N100+N106+N79+N24+N115+N51+N127+N57+N121+N70+N130+#REF!+#REF!+#REF!+#REF!+#REF!</f>
        <v>#REF!</v>
      </c>
      <c r="O155" s="382" t="e">
        <f>+O85+O33+O36+O133+O9+O12+#REF!+O94+O15+O109+O97+O91+O42+O124+O18+O21+O73+O76+O112+O45+O48+O100+O106+O79+O24+O115+O51+O127+O57+O121+O70+O130+#REF!+#REF!+#REF!+#REF!+#REF!</f>
        <v>#REF!</v>
      </c>
      <c r="P155" s="382" t="e">
        <f>+P85+P33+P36+P133+P9+P12+#REF!+P94+P15+P109+P97+P91+P42+P124+P18+P21+P73+P76+P112+P45+P48+P100+P106+P79+P24+P115+P51+P127+P57+P121+P70+P130+#REF!+#REF!+#REF!+#REF!+#REF!</f>
        <v>#REF!</v>
      </c>
      <c r="Q155" s="382" t="e">
        <f>+Q85+Q33+Q36+Q133+Q9+Q12+#REF!+Q94+Q15+Q109+Q97+Q91+Q42+Q124+Q18+Q21+Q73+Q76+Q112+Q45+Q48+Q100+Q106+Q79+Q24+Q115+Q51+Q127+Q57+Q121+Q70+Q130+#REF!+#REF!+#REF!+#REF!+#REF!</f>
        <v>#REF!</v>
      </c>
      <c r="R155" s="382" t="e">
        <f>+R85+R33+R36+R133+R9+R12+#REF!+R94+R15+R109+R97+R91+R42+R124+R18+R21+R73+R76+R112+R45+R48+R100+R106+R79+R24+R115+R51+R127+R57+R121+R70+R130+#REF!+#REF!+#REF!+#REF!+#REF!</f>
        <v>#REF!</v>
      </c>
      <c r="S155" s="382" t="e">
        <f>+S85+S33+S36+S133+S9+S12+#REF!+S94+S15+S109+S97+S91+S42+S124+S18+S21+S73+S76+S112+S45+S48+S100+S106+S79+S24+S115+S51+S127+S57+S121+S70+S130+#REF!+#REF!+#REF!+#REF!+#REF!</f>
        <v>#REF!</v>
      </c>
      <c r="T155" s="382" t="e">
        <f>+T85+T33+T36+T133+T9+T12+#REF!+T94+T15+T109+T97+T91+T42+T124+T18+T21+T73+T76+T112+T45+T48+T100+T106+T79+T24+T115+T51+T127+T57+T121+T70+T130+#REF!+#REF!+#REF!+#REF!+#REF!</f>
        <v>#REF!</v>
      </c>
    </row>
    <row r="156" spans="3:21">
      <c r="I156" s="382" t="e">
        <f t="shared" ref="I156:T156" si="96">+H155-I155</f>
        <v>#REF!</v>
      </c>
      <c r="J156" s="382" t="e">
        <f t="shared" si="96"/>
        <v>#REF!</v>
      </c>
      <c r="K156" s="382" t="e">
        <f t="shared" si="96"/>
        <v>#REF!</v>
      </c>
      <c r="L156" s="382" t="e">
        <f t="shared" si="96"/>
        <v>#REF!</v>
      </c>
      <c r="M156" s="382" t="e">
        <f t="shared" si="96"/>
        <v>#REF!</v>
      </c>
      <c r="N156" s="382" t="e">
        <f t="shared" si="96"/>
        <v>#REF!</v>
      </c>
      <c r="O156" s="382" t="e">
        <f t="shared" si="96"/>
        <v>#REF!</v>
      </c>
      <c r="P156" s="382" t="e">
        <f t="shared" si="96"/>
        <v>#REF!</v>
      </c>
      <c r="Q156" s="382" t="e">
        <f t="shared" si="96"/>
        <v>#REF!</v>
      </c>
      <c r="R156" s="382" t="e">
        <f t="shared" si="96"/>
        <v>#REF!</v>
      </c>
      <c r="S156" s="382" t="e">
        <f t="shared" si="96"/>
        <v>#REF!</v>
      </c>
      <c r="T156" s="382" t="e">
        <f t="shared" si="96"/>
        <v>#REF!</v>
      </c>
    </row>
    <row r="157" spans="3:21">
      <c r="T157" s="382"/>
    </row>
  </sheetData>
  <mergeCells count="96">
    <mergeCell ref="E143:G143"/>
    <mergeCell ref="E144:G144"/>
    <mergeCell ref="E145:G145"/>
    <mergeCell ref="E146:G146"/>
    <mergeCell ref="E147:G147"/>
    <mergeCell ref="E142:G142"/>
    <mergeCell ref="D125:D127"/>
    <mergeCell ref="E125:F127"/>
    <mergeCell ref="D128:D130"/>
    <mergeCell ref="E128:F130"/>
    <mergeCell ref="D131:D133"/>
    <mergeCell ref="E131:F133"/>
    <mergeCell ref="D134:D136"/>
    <mergeCell ref="E134:F136"/>
    <mergeCell ref="E137:G137"/>
    <mergeCell ref="E138:G138"/>
    <mergeCell ref="E140:G140"/>
    <mergeCell ref="D116:D118"/>
    <mergeCell ref="E116:F118"/>
    <mergeCell ref="D119:D121"/>
    <mergeCell ref="E119:F121"/>
    <mergeCell ref="D122:D124"/>
    <mergeCell ref="E122:F124"/>
    <mergeCell ref="D107:D109"/>
    <mergeCell ref="E107:F109"/>
    <mergeCell ref="D110:D112"/>
    <mergeCell ref="E110:F112"/>
    <mergeCell ref="D113:D115"/>
    <mergeCell ref="E113:F115"/>
    <mergeCell ref="D98:D100"/>
    <mergeCell ref="E98:F100"/>
    <mergeCell ref="D101:D103"/>
    <mergeCell ref="E101:F103"/>
    <mergeCell ref="D104:D106"/>
    <mergeCell ref="E104:F106"/>
    <mergeCell ref="D89:D91"/>
    <mergeCell ref="E89:F91"/>
    <mergeCell ref="D92:D94"/>
    <mergeCell ref="E92:F94"/>
    <mergeCell ref="D95:D97"/>
    <mergeCell ref="E95:F97"/>
    <mergeCell ref="D80:D82"/>
    <mergeCell ref="E80:F82"/>
    <mergeCell ref="D83:D85"/>
    <mergeCell ref="E83:F85"/>
    <mergeCell ref="D86:D88"/>
    <mergeCell ref="E86:F88"/>
    <mergeCell ref="D71:D73"/>
    <mergeCell ref="E71:F73"/>
    <mergeCell ref="D74:D76"/>
    <mergeCell ref="E74:F76"/>
    <mergeCell ref="D77:D79"/>
    <mergeCell ref="E77:F79"/>
    <mergeCell ref="D61:D63"/>
    <mergeCell ref="E61:F63"/>
    <mergeCell ref="D64:D66"/>
    <mergeCell ref="E64:F66"/>
    <mergeCell ref="D67:D70"/>
    <mergeCell ref="E67:F70"/>
    <mergeCell ref="D52:D54"/>
    <mergeCell ref="E52:F54"/>
    <mergeCell ref="D55:D57"/>
    <mergeCell ref="E55:F57"/>
    <mergeCell ref="D58:D60"/>
    <mergeCell ref="E58:F60"/>
    <mergeCell ref="D43:D45"/>
    <mergeCell ref="E43:F45"/>
    <mergeCell ref="D46:D48"/>
    <mergeCell ref="E46:F48"/>
    <mergeCell ref="D49:D51"/>
    <mergeCell ref="E49:F51"/>
    <mergeCell ref="D34:D36"/>
    <mergeCell ref="E34:F36"/>
    <mergeCell ref="D37:D39"/>
    <mergeCell ref="E37:F39"/>
    <mergeCell ref="D40:D42"/>
    <mergeCell ref="E40:F42"/>
    <mergeCell ref="D25:D27"/>
    <mergeCell ref="E25:F27"/>
    <mergeCell ref="D28:D30"/>
    <mergeCell ref="E28:F30"/>
    <mergeCell ref="D31:D33"/>
    <mergeCell ref="E31:F33"/>
    <mergeCell ref="D16:D18"/>
    <mergeCell ref="E16:F18"/>
    <mergeCell ref="D19:D21"/>
    <mergeCell ref="E19:F21"/>
    <mergeCell ref="D22:D24"/>
    <mergeCell ref="E22:F24"/>
    <mergeCell ref="D13:D15"/>
    <mergeCell ref="E13:F15"/>
    <mergeCell ref="D6:G6"/>
    <mergeCell ref="D7:D9"/>
    <mergeCell ref="E7:F9"/>
    <mergeCell ref="D10:D12"/>
    <mergeCell ref="E10:F12"/>
  </mergeCells>
  <phoneticPr fontId="5"/>
  <printOptions horizontalCentered="1" verticalCentered="1"/>
  <pageMargins left="0.70866141732283472" right="0.70866141732283472" top="0.35433070866141736" bottom="0.15748031496062992" header="0.31496062992125984" footer="0.31496062992125984"/>
  <pageSetup paperSize="8" scale="5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2:P360"/>
  <sheetViews>
    <sheetView topLeftCell="J1" zoomScaleNormal="100" workbookViewId="0">
      <selection activeCell="P78" sqref="P78"/>
    </sheetView>
  </sheetViews>
  <sheetFormatPr defaultRowHeight="13" outlineLevelCol="1"/>
  <cols>
    <col min="1" max="1" width="0" hidden="1" customWidth="1" outlineLevel="1"/>
    <col min="2" max="2" width="33" style="12" hidden="1" customWidth="1" outlineLevel="1"/>
    <col min="3" max="3" width="12.81640625" style="647" hidden="1" customWidth="1" outlineLevel="1"/>
    <col min="4" max="4" width="13.7265625" hidden="1" customWidth="1" outlineLevel="1"/>
    <col min="5" max="5" width="15.1796875" hidden="1" customWidth="1" outlineLevel="1"/>
    <col min="6" max="6" width="13" hidden="1" customWidth="1" outlineLevel="1"/>
    <col min="7" max="9" width="0" hidden="1" customWidth="1" outlineLevel="1"/>
    <col min="10" max="10" width="36.81640625" style="204" customWidth="1" collapsed="1"/>
    <col min="11" max="11" width="16.1796875" hidden="1" customWidth="1" outlineLevel="1"/>
    <col min="12" max="12" width="19.81640625" hidden="1" customWidth="1" outlineLevel="1"/>
    <col min="13" max="13" width="15.1796875" customWidth="1" collapsed="1"/>
    <col min="14" max="15" width="15.1796875" customWidth="1"/>
    <col min="16" max="16" width="63.26953125" bestFit="1" customWidth="1"/>
  </cols>
  <sheetData>
    <row r="2" spans="2:16">
      <c r="B2" s="648" t="s">
        <v>44</v>
      </c>
      <c r="C2" s="649" t="s">
        <v>46</v>
      </c>
      <c r="E2" s="649" t="s">
        <v>46</v>
      </c>
    </row>
    <row r="3" spans="2:16">
      <c r="B3" s="19"/>
      <c r="C3" s="650" t="s">
        <v>29</v>
      </c>
      <c r="E3" s="650" t="s">
        <v>29</v>
      </c>
      <c r="M3" s="659" t="s">
        <v>1764</v>
      </c>
      <c r="N3" s="659" t="s">
        <v>1765</v>
      </c>
      <c r="O3" s="659" t="s">
        <v>1766</v>
      </c>
      <c r="P3" s="659" t="s">
        <v>1762</v>
      </c>
    </row>
    <row r="4" spans="2:16">
      <c r="B4" s="25" t="s">
        <v>378</v>
      </c>
      <c r="C4" s="651">
        <v>59706082</v>
      </c>
      <c r="D4" s="656">
        <f>-C4</f>
        <v>-59706082</v>
      </c>
      <c r="E4" s="651">
        <f>SUM(C4:D4)</f>
        <v>0</v>
      </c>
      <c r="J4" s="448" t="s">
        <v>491</v>
      </c>
      <c r="K4" t="str">
        <f>VLOOKUP(J4,$B$4:$B$205,1,FALSE)</f>
        <v>㈱七彩</v>
      </c>
      <c r="L4" t="str">
        <f>K4</f>
        <v>㈱七彩</v>
      </c>
      <c r="M4" s="660">
        <f>SUMIF(受領確認!$D$3:$D$354,Sheet1!J4,受領確認!$N$3:$N$354)</f>
        <v>68580</v>
      </c>
      <c r="N4" s="660">
        <f>SUMIF($B$4:$B$205,L4,$E$4:$E$205)</f>
        <v>68580</v>
      </c>
      <c r="O4" s="661">
        <f>M4-N4</f>
        <v>0</v>
      </c>
    </row>
    <row r="5" spans="2:16">
      <c r="B5" s="26" t="s">
        <v>379</v>
      </c>
      <c r="C5" s="42">
        <v>32989972</v>
      </c>
      <c r="D5" s="656">
        <f>-C5</f>
        <v>-32989972</v>
      </c>
      <c r="E5" s="42">
        <f>SUM(C5:D5)</f>
        <v>0</v>
      </c>
      <c r="J5" s="448" t="s">
        <v>245</v>
      </c>
      <c r="K5" t="str">
        <f t="shared" ref="K5:K68" si="0">VLOOKUP(J5,$B$4:$B$205,1,FALSE)</f>
        <v>㈱フクイ</v>
      </c>
      <c r="L5" t="str">
        <f>K5</f>
        <v>㈱フクイ</v>
      </c>
      <c r="M5" s="660">
        <f>SUMIF(受領確認!$D$3:$D$354,Sheet1!J5,受領確認!$N$3:$N$354)</f>
        <v>48162</v>
      </c>
      <c r="N5" s="660">
        <f t="shared" ref="N5:N68" si="1">SUMIF($B$4:$B$205,L5,$E$4:$E$205)</f>
        <v>48162</v>
      </c>
      <c r="O5" s="661">
        <f t="shared" ref="O5:O68" si="2">M5-N5</f>
        <v>0</v>
      </c>
    </row>
    <row r="6" spans="2:16">
      <c r="B6" s="26" t="s">
        <v>380</v>
      </c>
      <c r="C6" s="42">
        <v>5257323</v>
      </c>
      <c r="D6" s="656">
        <f>-C6</f>
        <v>-5257323</v>
      </c>
      <c r="E6" s="42">
        <f>SUM(C6:D6)</f>
        <v>0</v>
      </c>
      <c r="J6" s="448" t="s">
        <v>507</v>
      </c>
      <c r="K6" t="e">
        <f t="shared" si="0"/>
        <v>#N/A</v>
      </c>
      <c r="L6" t="s">
        <v>416</v>
      </c>
      <c r="M6" s="660">
        <f>SUMIF(受領確認!$D$3:$D$354,Sheet1!J6,受領確認!$N$3:$N$354)</f>
        <v>18598</v>
      </c>
      <c r="N6" s="660">
        <f t="shared" si="1"/>
        <v>18598</v>
      </c>
      <c r="O6" s="661">
        <f t="shared" si="2"/>
        <v>0</v>
      </c>
    </row>
    <row r="7" spans="2:16">
      <c r="B7" s="26" t="s">
        <v>381</v>
      </c>
      <c r="C7" s="42">
        <v>63047855</v>
      </c>
      <c r="D7" s="656">
        <f>-C7</f>
        <v>-63047855</v>
      </c>
      <c r="E7" s="42">
        <f>SUM(C7:D7)</f>
        <v>0</v>
      </c>
      <c r="J7" s="448" t="s">
        <v>514</v>
      </c>
      <c r="K7" t="e">
        <f t="shared" si="0"/>
        <v>#N/A</v>
      </c>
      <c r="L7" s="26" t="s">
        <v>414</v>
      </c>
      <c r="M7" s="660">
        <f>SUMIF(受領確認!$D$3:$D$354,Sheet1!J7,受領確認!$N$3:$N$354)</f>
        <v>4320</v>
      </c>
      <c r="N7" s="660">
        <f t="shared" si="1"/>
        <v>4320</v>
      </c>
      <c r="O7" s="661">
        <f t="shared" si="2"/>
        <v>0</v>
      </c>
    </row>
    <row r="8" spans="2:16">
      <c r="B8" s="28" t="s">
        <v>50</v>
      </c>
      <c r="C8" s="652">
        <f>SUM(C4:C7)</f>
        <v>161001232</v>
      </c>
      <c r="E8" s="652"/>
      <c r="J8" s="448" t="s">
        <v>520</v>
      </c>
      <c r="K8" t="e">
        <f t="shared" si="0"/>
        <v>#N/A</v>
      </c>
      <c r="L8" s="26" t="s">
        <v>238</v>
      </c>
      <c r="M8" s="660">
        <f>SUMIF(受領確認!$D$3:$D$354,Sheet1!J8,受領確認!$N$3:$N$354)</f>
        <v>275314</v>
      </c>
      <c r="N8" s="660">
        <f t="shared" si="1"/>
        <v>275314</v>
      </c>
      <c r="O8" s="661">
        <f t="shared" si="2"/>
        <v>0</v>
      </c>
    </row>
    <row r="9" spans="2:16">
      <c r="B9" s="25" t="s">
        <v>209</v>
      </c>
      <c r="C9" s="651">
        <v>27300077</v>
      </c>
      <c r="E9" s="651">
        <f t="shared" ref="E9:E36" si="3">SUM(C9:D9)</f>
        <v>27300077</v>
      </c>
      <c r="F9" s="656">
        <f t="shared" ref="F9:F72" si="4">SUMIF($L$4:$L$180,B9,$N$4:$N$180)-E9</f>
        <v>0</v>
      </c>
      <c r="J9" s="448" t="s">
        <v>527</v>
      </c>
      <c r="K9" t="e">
        <f t="shared" si="0"/>
        <v>#N/A</v>
      </c>
      <c r="L9" s="26" t="s">
        <v>435</v>
      </c>
      <c r="M9" s="660">
        <f>SUMIF(受領確認!$D$3:$D$354,Sheet1!J9,受領確認!$N$3:$N$354)</f>
        <v>6480</v>
      </c>
      <c r="N9" s="660">
        <f t="shared" si="1"/>
        <v>3240</v>
      </c>
      <c r="O9" s="661">
        <f t="shared" si="2"/>
        <v>3240</v>
      </c>
      <c r="P9" s="664" t="s">
        <v>1761</v>
      </c>
    </row>
    <row r="10" spans="2:16">
      <c r="B10" s="26" t="s">
        <v>210</v>
      </c>
      <c r="C10" s="42">
        <v>24114606</v>
      </c>
      <c r="D10" s="656">
        <f>-D7</f>
        <v>63047855</v>
      </c>
      <c r="E10" s="42">
        <f t="shared" si="3"/>
        <v>87162461</v>
      </c>
      <c r="F10" s="656">
        <f t="shared" si="4"/>
        <v>0</v>
      </c>
      <c r="J10" s="448" t="s">
        <v>532</v>
      </c>
      <c r="K10" t="e">
        <f t="shared" si="0"/>
        <v>#N/A</v>
      </c>
      <c r="L10" s="26" t="s">
        <v>1538</v>
      </c>
      <c r="M10" s="660">
        <f>SUMIF(受領確認!$D$3:$D$354,Sheet1!J10,受領確認!$N$3:$N$354)</f>
        <v>29278</v>
      </c>
      <c r="N10" s="660">
        <f t="shared" si="1"/>
        <v>29278</v>
      </c>
      <c r="O10" s="661">
        <f t="shared" si="2"/>
        <v>0</v>
      </c>
    </row>
    <row r="11" spans="2:16">
      <c r="B11" s="26" t="s">
        <v>211</v>
      </c>
      <c r="C11" s="42">
        <v>14998434</v>
      </c>
      <c r="E11" s="42">
        <f t="shared" si="3"/>
        <v>14998434</v>
      </c>
      <c r="F11" s="656">
        <f t="shared" si="4"/>
        <v>0</v>
      </c>
      <c r="J11" s="448" t="s">
        <v>539</v>
      </c>
      <c r="K11" t="e">
        <f t="shared" si="0"/>
        <v>#N/A</v>
      </c>
      <c r="L11" s="26" t="s">
        <v>407</v>
      </c>
      <c r="M11" s="660">
        <f>SUMIF(受領確認!$D$3:$D$354,Sheet1!J11,受領確認!$N$3:$N$354)</f>
        <v>190639</v>
      </c>
      <c r="N11" s="660">
        <f t="shared" si="1"/>
        <v>216407</v>
      </c>
      <c r="O11" s="661">
        <f t="shared" si="2"/>
        <v>-25768</v>
      </c>
      <c r="P11" s="664" t="s">
        <v>1761</v>
      </c>
    </row>
    <row r="12" spans="2:16">
      <c r="B12" s="26" t="s">
        <v>212</v>
      </c>
      <c r="C12" s="42">
        <v>14571036</v>
      </c>
      <c r="E12" s="42">
        <f t="shared" si="3"/>
        <v>14571036</v>
      </c>
      <c r="F12" s="656">
        <f t="shared" si="4"/>
        <v>0</v>
      </c>
      <c r="J12" s="448" t="s">
        <v>545</v>
      </c>
      <c r="K12" t="e">
        <f t="shared" si="0"/>
        <v>#N/A</v>
      </c>
      <c r="L12" s="657"/>
      <c r="M12" s="660">
        <f>SUMIF(受領確認!$D$3:$D$354,Sheet1!J12,受領確認!$N$3:$N$354)</f>
        <v>109728</v>
      </c>
      <c r="N12" s="660">
        <f t="shared" si="1"/>
        <v>0</v>
      </c>
      <c r="O12" s="661">
        <f t="shared" si="2"/>
        <v>109728</v>
      </c>
      <c r="P12" s="664" t="s">
        <v>1761</v>
      </c>
    </row>
    <row r="13" spans="2:16">
      <c r="B13" s="26" t="s">
        <v>213</v>
      </c>
      <c r="C13" s="42">
        <v>14229426</v>
      </c>
      <c r="E13" s="42">
        <f t="shared" si="3"/>
        <v>14229426</v>
      </c>
      <c r="F13" s="656">
        <f t="shared" si="4"/>
        <v>0</v>
      </c>
      <c r="J13" s="448" t="s">
        <v>552</v>
      </c>
      <c r="K13" t="e">
        <f t="shared" si="0"/>
        <v>#N/A</v>
      </c>
      <c r="L13" s="26" t="s">
        <v>410</v>
      </c>
      <c r="M13" s="660">
        <f>SUMIF(受領確認!$D$3:$D$354,Sheet1!J13,受領確認!$N$3:$N$354)</f>
        <v>182412</v>
      </c>
      <c r="N13" s="660">
        <f t="shared" si="1"/>
        <v>317412</v>
      </c>
      <c r="O13" s="661">
        <f t="shared" si="2"/>
        <v>-135000</v>
      </c>
      <c r="P13" s="664" t="s">
        <v>1767</v>
      </c>
    </row>
    <row r="14" spans="2:16">
      <c r="B14" s="26" t="s">
        <v>214</v>
      </c>
      <c r="C14" s="42">
        <v>13193031</v>
      </c>
      <c r="E14" s="42">
        <f t="shared" si="3"/>
        <v>13193031</v>
      </c>
      <c r="F14" s="656">
        <f t="shared" si="4"/>
        <v>0</v>
      </c>
      <c r="J14" s="448" t="s">
        <v>235</v>
      </c>
      <c r="K14" t="str">
        <f t="shared" si="0"/>
        <v>㈱クロップオザキ</v>
      </c>
      <c r="L14" s="26" t="s">
        <v>235</v>
      </c>
      <c r="M14" s="660">
        <f>SUMIF(受領確認!$D$3:$D$354,Sheet1!J14,受領確認!$N$3:$N$354)</f>
        <v>668887</v>
      </c>
      <c r="N14" s="660">
        <f t="shared" si="1"/>
        <v>668887</v>
      </c>
      <c r="O14" s="661">
        <f t="shared" si="2"/>
        <v>0</v>
      </c>
    </row>
    <row r="15" spans="2:16">
      <c r="B15" s="26" t="s">
        <v>1114</v>
      </c>
      <c r="C15" s="42">
        <v>10554904</v>
      </c>
      <c r="E15" s="42">
        <f t="shared" si="3"/>
        <v>10554904</v>
      </c>
      <c r="F15" s="656">
        <f t="shared" si="4"/>
        <v>0</v>
      </c>
      <c r="J15" s="475" t="s">
        <v>563</v>
      </c>
      <c r="K15" t="e">
        <f t="shared" si="0"/>
        <v>#N/A</v>
      </c>
      <c r="L15" s="26" t="s">
        <v>413</v>
      </c>
      <c r="M15" s="660">
        <f>SUMIF(受領確認!$D$3:$D$354,Sheet1!J15,受領確認!$N$3:$N$354)</f>
        <v>162000</v>
      </c>
      <c r="N15" s="660">
        <f t="shared" si="1"/>
        <v>324000</v>
      </c>
      <c r="O15" s="661">
        <f t="shared" si="2"/>
        <v>-162000</v>
      </c>
      <c r="P15" s="659" t="s">
        <v>1763</v>
      </c>
    </row>
    <row r="16" spans="2:16">
      <c r="B16" s="26" t="s">
        <v>215</v>
      </c>
      <c r="C16" s="42">
        <v>10431440</v>
      </c>
      <c r="E16" s="42">
        <f t="shared" si="3"/>
        <v>10431440</v>
      </c>
      <c r="F16" s="656">
        <f t="shared" si="4"/>
        <v>0</v>
      </c>
      <c r="J16" s="448" t="s">
        <v>226</v>
      </c>
      <c r="K16" t="str">
        <f t="shared" si="0"/>
        <v>㈱タンドル</v>
      </c>
      <c r="L16" t="str">
        <f>K16</f>
        <v>㈱タンドル</v>
      </c>
      <c r="M16" s="660">
        <f>SUMIF(受領確認!$D$3:$D$354,Sheet1!J16,受領確認!$N$3:$N$354)</f>
        <v>1953765</v>
      </c>
      <c r="N16" s="660">
        <f t="shared" si="1"/>
        <v>1953765</v>
      </c>
      <c r="O16" s="661">
        <f t="shared" si="2"/>
        <v>0</v>
      </c>
    </row>
    <row r="17" spans="2:16">
      <c r="B17" s="26" t="s">
        <v>216</v>
      </c>
      <c r="C17" s="653">
        <v>7684124</v>
      </c>
      <c r="E17" s="653">
        <f t="shared" si="3"/>
        <v>7684124</v>
      </c>
      <c r="F17" s="656">
        <f t="shared" si="4"/>
        <v>0</v>
      </c>
      <c r="J17" s="475" t="s">
        <v>213</v>
      </c>
      <c r="K17" t="str">
        <f t="shared" si="0"/>
        <v>㈱南澤テキスタイル</v>
      </c>
      <c r="L17" t="str">
        <f>K17</f>
        <v>㈱南澤テキスタイル</v>
      </c>
      <c r="M17" s="660">
        <f>SUMIF(受領確認!$D$3:$D$354,Sheet1!J17,受領確認!$N$3:$N$354)</f>
        <v>14229428</v>
      </c>
      <c r="N17" s="660">
        <f t="shared" si="1"/>
        <v>14229426</v>
      </c>
      <c r="O17" s="661">
        <f t="shared" si="2"/>
        <v>2</v>
      </c>
      <c r="P17" s="659"/>
    </row>
    <row r="18" spans="2:16">
      <c r="B18" s="26" t="s">
        <v>217</v>
      </c>
      <c r="C18" s="653">
        <v>6742477</v>
      </c>
      <c r="E18" s="653">
        <f t="shared" si="3"/>
        <v>6742477</v>
      </c>
      <c r="F18" s="656">
        <f t="shared" si="4"/>
        <v>0</v>
      </c>
      <c r="J18" s="448" t="s">
        <v>1560</v>
      </c>
      <c r="K18" t="e">
        <f t="shared" si="0"/>
        <v>#N/A</v>
      </c>
      <c r="L18" s="26" t="s">
        <v>387</v>
      </c>
      <c r="M18" s="660">
        <f>SUMIF(受領確認!$D$3:$D$354,Sheet1!J18,受領確認!$N$3:$N$354)</f>
        <v>86400</v>
      </c>
      <c r="N18" s="660">
        <f t="shared" si="1"/>
        <v>86400</v>
      </c>
      <c r="O18" s="661">
        <f t="shared" si="2"/>
        <v>0</v>
      </c>
    </row>
    <row r="19" spans="2:16">
      <c r="B19" s="26" t="s">
        <v>1758</v>
      </c>
      <c r="C19" s="42">
        <v>3653597</v>
      </c>
      <c r="E19" s="42">
        <f t="shared" si="3"/>
        <v>3653597</v>
      </c>
      <c r="F19" s="656">
        <f t="shared" si="4"/>
        <v>0</v>
      </c>
      <c r="J19" s="493" t="s">
        <v>583</v>
      </c>
      <c r="K19" t="e">
        <f t="shared" si="0"/>
        <v>#N/A</v>
      </c>
      <c r="L19" s="26" t="s">
        <v>69</v>
      </c>
      <c r="M19" s="660">
        <f>SUMIF(受領確認!$D$3:$D$354,Sheet1!J19,受領確認!$N$3:$N$354)</f>
        <v>139408524</v>
      </c>
      <c r="N19" s="660">
        <f t="shared" si="1"/>
        <v>138884000</v>
      </c>
      <c r="O19" s="661">
        <f t="shared" si="2"/>
        <v>524524</v>
      </c>
      <c r="P19" s="659" t="s">
        <v>1776</v>
      </c>
    </row>
    <row r="20" spans="2:16">
      <c r="B20" s="26" t="s">
        <v>218</v>
      </c>
      <c r="C20" s="42">
        <v>3160472</v>
      </c>
      <c r="D20">
        <f>-D5</f>
        <v>32989972</v>
      </c>
      <c r="E20" s="42">
        <f t="shared" si="3"/>
        <v>36150444</v>
      </c>
      <c r="F20" s="656">
        <f t="shared" si="4"/>
        <v>0</v>
      </c>
      <c r="J20" s="475" t="s">
        <v>229</v>
      </c>
      <c r="K20" t="str">
        <f t="shared" si="0"/>
        <v>㈱セイノコーポレーション</v>
      </c>
      <c r="L20" t="str">
        <f>K20</f>
        <v>㈱セイノコーポレーション</v>
      </c>
      <c r="M20" s="660">
        <f>SUMIF(受領確認!$D$3:$D$354,Sheet1!J20,受領確認!$N$3:$N$354)</f>
        <v>5257323</v>
      </c>
      <c r="N20" s="660">
        <f t="shared" si="1"/>
        <v>5589747</v>
      </c>
      <c r="O20" s="661">
        <f t="shared" si="2"/>
        <v>-332424</v>
      </c>
      <c r="P20" s="664" t="s">
        <v>1761</v>
      </c>
    </row>
    <row r="21" spans="2:16">
      <c r="B21" s="26" t="s">
        <v>219</v>
      </c>
      <c r="C21" s="42">
        <v>3015927</v>
      </c>
      <c r="E21" s="42">
        <f t="shared" si="3"/>
        <v>3015927</v>
      </c>
      <c r="F21" s="656">
        <f t="shared" si="4"/>
        <v>0</v>
      </c>
      <c r="J21" s="475" t="s">
        <v>225</v>
      </c>
      <c r="K21" t="str">
        <f t="shared" si="0"/>
        <v>エフアイニット㈱</v>
      </c>
      <c r="L21" t="str">
        <f>K21</f>
        <v>エフアイニット㈱</v>
      </c>
      <c r="M21" s="660">
        <f>SUMIF(受領確認!$D$3:$D$354,Sheet1!J21,受領確認!$N$3:$N$354)</f>
        <v>1991142</v>
      </c>
      <c r="N21" s="660">
        <f t="shared" si="1"/>
        <v>1991142</v>
      </c>
      <c r="O21" s="661">
        <f t="shared" si="2"/>
        <v>0</v>
      </c>
    </row>
    <row r="22" spans="2:16">
      <c r="B22" s="26" t="s">
        <v>220</v>
      </c>
      <c r="C22" s="42">
        <v>2909391</v>
      </c>
      <c r="E22" s="42">
        <f t="shared" si="3"/>
        <v>2909391</v>
      </c>
      <c r="F22" s="656">
        <f t="shared" si="4"/>
        <v>0</v>
      </c>
      <c r="J22" s="448" t="s">
        <v>608</v>
      </c>
      <c r="K22" t="e">
        <f t="shared" si="0"/>
        <v>#N/A</v>
      </c>
      <c r="L22" s="26" t="s">
        <v>411</v>
      </c>
      <c r="M22" s="660">
        <f>SUMIF(受領確認!$D$3:$D$354,Sheet1!J22,受領確認!$N$3:$N$354)</f>
        <v>11520</v>
      </c>
      <c r="N22" s="660">
        <f t="shared" si="1"/>
        <v>11520</v>
      </c>
      <c r="O22" s="661">
        <f t="shared" si="2"/>
        <v>0</v>
      </c>
    </row>
    <row r="23" spans="2:16">
      <c r="B23" s="26" t="s">
        <v>221</v>
      </c>
      <c r="C23" s="42">
        <v>2621381</v>
      </c>
      <c r="D23" s="656">
        <f>-D4</f>
        <v>59706082</v>
      </c>
      <c r="E23" s="42">
        <f t="shared" si="3"/>
        <v>62327463</v>
      </c>
      <c r="F23" s="656">
        <f t="shared" si="4"/>
        <v>0</v>
      </c>
      <c r="J23" s="448" t="s">
        <v>243</v>
      </c>
      <c r="K23" t="str">
        <f t="shared" si="0"/>
        <v>ナクシス㈱</v>
      </c>
      <c r="L23" s="26" t="s">
        <v>243</v>
      </c>
      <c r="M23" s="660">
        <f>SUMIF(受領確認!$D$3:$D$354,Sheet1!J23,受領確認!$N$3:$N$354)</f>
        <v>99722</v>
      </c>
      <c r="N23" s="660">
        <f t="shared" si="1"/>
        <v>99722</v>
      </c>
      <c r="O23" s="661">
        <f t="shared" si="2"/>
        <v>0</v>
      </c>
    </row>
    <row r="24" spans="2:16">
      <c r="B24" s="26" t="s">
        <v>222</v>
      </c>
      <c r="C24" s="42">
        <v>2554869</v>
      </c>
      <c r="E24" s="42">
        <f t="shared" si="3"/>
        <v>2554869</v>
      </c>
      <c r="F24" s="656">
        <f t="shared" si="4"/>
        <v>0</v>
      </c>
      <c r="J24" s="448" t="s">
        <v>241</v>
      </c>
      <c r="K24" t="str">
        <f t="shared" si="0"/>
        <v>㈱リバティジャパン</v>
      </c>
      <c r="L24" s="26" t="s">
        <v>241</v>
      </c>
      <c r="M24" s="660">
        <f>SUMIF(受領確認!$D$3:$D$354,Sheet1!J24,受領確認!$N$3:$N$354)</f>
        <v>151679</v>
      </c>
      <c r="N24" s="660">
        <f t="shared" si="1"/>
        <v>151679</v>
      </c>
      <c r="O24" s="661">
        <f t="shared" si="2"/>
        <v>0</v>
      </c>
    </row>
    <row r="25" spans="2:16">
      <c r="B25" s="26" t="s">
        <v>223</v>
      </c>
      <c r="C25" s="42">
        <v>2470774</v>
      </c>
      <c r="E25" s="42">
        <f t="shared" si="3"/>
        <v>2470774</v>
      </c>
      <c r="F25" s="656">
        <f t="shared" si="4"/>
        <v>0</v>
      </c>
      <c r="J25" s="448" t="s">
        <v>1568</v>
      </c>
      <c r="K25" t="e">
        <f t="shared" si="0"/>
        <v>#N/A</v>
      </c>
      <c r="L25" s="26" t="s">
        <v>242</v>
      </c>
      <c r="M25" s="660">
        <f>SUMIF(受領確認!$D$3:$D$354,Sheet1!J25,受領確認!$N$3:$N$354)</f>
        <v>108000</v>
      </c>
      <c r="N25" s="660">
        <f t="shared" si="1"/>
        <v>108000</v>
      </c>
      <c r="O25" s="661">
        <f t="shared" si="2"/>
        <v>0</v>
      </c>
    </row>
    <row r="26" spans="2:16">
      <c r="B26" s="26" t="s">
        <v>224</v>
      </c>
      <c r="C26" s="42">
        <v>2254284</v>
      </c>
      <c r="E26" s="42">
        <f t="shared" si="3"/>
        <v>2254284</v>
      </c>
      <c r="F26" s="656">
        <f t="shared" si="4"/>
        <v>0</v>
      </c>
      <c r="J26" s="448" t="s">
        <v>629</v>
      </c>
      <c r="K26" t="e">
        <f t="shared" si="0"/>
        <v>#N/A</v>
      </c>
      <c r="L26" s="26" t="s">
        <v>228</v>
      </c>
      <c r="M26" s="660">
        <f>SUMIF(受領確認!$D$3:$D$354,Sheet1!J26,受領確認!$N$3:$N$354)</f>
        <v>493020</v>
      </c>
      <c r="N26" s="660">
        <f t="shared" si="1"/>
        <v>493020</v>
      </c>
      <c r="O26" s="661">
        <f t="shared" si="2"/>
        <v>0</v>
      </c>
    </row>
    <row r="27" spans="2:16">
      <c r="B27" s="26" t="s">
        <v>225</v>
      </c>
      <c r="C27" s="653">
        <v>1991142</v>
      </c>
      <c r="E27" s="653">
        <f t="shared" si="3"/>
        <v>1991142</v>
      </c>
      <c r="F27" s="656">
        <f t="shared" si="4"/>
        <v>0</v>
      </c>
      <c r="J27" s="475" t="s">
        <v>209</v>
      </c>
      <c r="K27" t="str">
        <f t="shared" si="0"/>
        <v>㈱マルキン</v>
      </c>
      <c r="L27" s="25" t="s">
        <v>209</v>
      </c>
      <c r="M27" s="660">
        <f>SUMIF(受領確認!$D$3:$D$354,Sheet1!J27,受領確認!$N$3:$N$354)</f>
        <v>25102601</v>
      </c>
      <c r="N27" s="660">
        <f t="shared" si="1"/>
        <v>27300077</v>
      </c>
      <c r="O27" s="661">
        <f t="shared" si="2"/>
        <v>-2197476</v>
      </c>
      <c r="P27" s="659" t="s">
        <v>1775</v>
      </c>
    </row>
    <row r="28" spans="2:16">
      <c r="B28" s="26" t="s">
        <v>226</v>
      </c>
      <c r="C28" s="653">
        <v>1953765</v>
      </c>
      <c r="E28" s="653">
        <f t="shared" si="3"/>
        <v>1953765</v>
      </c>
      <c r="F28" s="656">
        <f t="shared" si="4"/>
        <v>0</v>
      </c>
      <c r="J28" s="500" t="s">
        <v>178</v>
      </c>
      <c r="K28" t="str">
        <f t="shared" si="0"/>
        <v>シャープファイナンス㈱</v>
      </c>
      <c r="L28" s="26" t="s">
        <v>178</v>
      </c>
      <c r="M28" s="660">
        <f>SUMIF(受領確認!$D$3:$D$354,Sheet1!J28,受領確認!$N$3:$N$354)</f>
        <v>1207500</v>
      </c>
      <c r="N28" s="660">
        <f t="shared" si="1"/>
        <v>800</v>
      </c>
      <c r="O28" s="661">
        <f t="shared" si="2"/>
        <v>1206700</v>
      </c>
      <c r="P28" s="659" t="s">
        <v>1770</v>
      </c>
    </row>
    <row r="29" spans="2:16">
      <c r="B29" s="26" t="s">
        <v>227</v>
      </c>
      <c r="C29" s="42">
        <v>833976</v>
      </c>
      <c r="E29" s="42">
        <f t="shared" si="3"/>
        <v>833976</v>
      </c>
      <c r="F29" s="656">
        <f t="shared" si="4"/>
        <v>0</v>
      </c>
      <c r="J29" s="448" t="s">
        <v>645</v>
      </c>
      <c r="K29" t="str">
        <f t="shared" si="0"/>
        <v>㈱風花</v>
      </c>
      <c r="L29" t="str">
        <f>K29</f>
        <v>㈱風花</v>
      </c>
      <c r="M29" s="660">
        <f>SUMIF(受領確認!$D$3:$D$354,Sheet1!J29,受領確認!$N$3:$N$354)</f>
        <v>12312</v>
      </c>
      <c r="N29" s="660">
        <f t="shared" si="1"/>
        <v>12312</v>
      </c>
      <c r="O29" s="661">
        <f t="shared" si="2"/>
        <v>0</v>
      </c>
    </row>
    <row r="30" spans="2:16" ht="22.5">
      <c r="B30" s="26" t="s">
        <v>228</v>
      </c>
      <c r="C30" s="42">
        <v>493020</v>
      </c>
      <c r="E30" s="42">
        <f t="shared" si="3"/>
        <v>493020</v>
      </c>
      <c r="F30" s="656">
        <f t="shared" si="4"/>
        <v>0</v>
      </c>
      <c r="J30" s="500" t="s">
        <v>1574</v>
      </c>
      <c r="K30" t="e">
        <f t="shared" si="0"/>
        <v>#N/A</v>
      </c>
      <c r="L30" s="25" t="s">
        <v>182</v>
      </c>
      <c r="M30" s="660">
        <f>SUMIF(受領確認!$D$3:$D$354,Sheet1!J30,受領確認!$N$3:$N$354)</f>
        <v>6887753</v>
      </c>
      <c r="N30" s="660">
        <f>SUMIF($B$4:$B$205,L30,$E$4:$E$205)+E142</f>
        <v>2160</v>
      </c>
      <c r="O30" s="661">
        <f t="shared" si="2"/>
        <v>6885593</v>
      </c>
      <c r="P30" s="659" t="s">
        <v>1771</v>
      </c>
    </row>
    <row r="31" spans="2:16">
      <c r="B31" s="26" t="s">
        <v>229</v>
      </c>
      <c r="C31" s="42">
        <v>332424</v>
      </c>
      <c r="D31" s="656">
        <f>-D6</f>
        <v>5257323</v>
      </c>
      <c r="E31" s="42">
        <f t="shared" si="3"/>
        <v>5589747</v>
      </c>
      <c r="F31" s="656">
        <f t="shared" si="4"/>
        <v>0</v>
      </c>
      <c r="J31" s="448" t="s">
        <v>657</v>
      </c>
      <c r="K31" t="e">
        <f t="shared" si="0"/>
        <v>#N/A</v>
      </c>
      <c r="L31" s="26" t="s">
        <v>252</v>
      </c>
      <c r="M31" s="660">
        <f>SUMIF(受領確認!$D$3:$D$354,Sheet1!J31,受領確認!$N$3:$N$354)</f>
        <v>5737</v>
      </c>
      <c r="N31" s="660">
        <f t="shared" si="1"/>
        <v>5737.8</v>
      </c>
      <c r="O31" s="661">
        <f t="shared" si="2"/>
        <v>-0.8000000000001819</v>
      </c>
    </row>
    <row r="32" spans="2:16">
      <c r="B32" s="26" t="s">
        <v>230</v>
      </c>
      <c r="C32" s="42">
        <v>195082</v>
      </c>
      <c r="E32" s="42">
        <f t="shared" si="3"/>
        <v>195082</v>
      </c>
      <c r="F32" s="656">
        <f t="shared" si="4"/>
        <v>0</v>
      </c>
      <c r="J32" s="448" t="s">
        <v>217</v>
      </c>
      <c r="K32" t="str">
        <f t="shared" si="0"/>
        <v>㈱川島</v>
      </c>
      <c r="L32" t="str">
        <f t="shared" ref="L32:L37" si="5">K32</f>
        <v>㈱川島</v>
      </c>
      <c r="M32" s="660">
        <f>SUMIF(受領確認!$D$3:$D$354,Sheet1!J32,受領確認!$N$3:$N$354)</f>
        <v>6742477</v>
      </c>
      <c r="N32" s="660">
        <f t="shared" si="1"/>
        <v>6742477</v>
      </c>
      <c r="O32" s="661">
        <f t="shared" si="2"/>
        <v>0</v>
      </c>
    </row>
    <row r="33" spans="2:16">
      <c r="B33" s="26" t="s">
        <v>231</v>
      </c>
      <c r="C33" s="42">
        <v>168750</v>
      </c>
      <c r="E33" s="42">
        <f t="shared" si="3"/>
        <v>168750</v>
      </c>
      <c r="F33" s="656">
        <f t="shared" si="4"/>
        <v>0</v>
      </c>
      <c r="J33" s="512" t="s">
        <v>212</v>
      </c>
      <c r="K33" t="str">
        <f t="shared" si="0"/>
        <v>エーデル産業㈱</v>
      </c>
      <c r="L33" t="str">
        <f t="shared" si="5"/>
        <v>エーデル産業㈱</v>
      </c>
      <c r="M33" s="660">
        <f>SUMIF(受領確認!$D$3:$D$354,Sheet1!J33,受領確認!$N$3:$N$354)</f>
        <v>13009461</v>
      </c>
      <c r="N33" s="660">
        <f t="shared" si="1"/>
        <v>14571036</v>
      </c>
      <c r="O33" s="661">
        <f t="shared" si="2"/>
        <v>-1561575</v>
      </c>
      <c r="P33" s="659" t="s">
        <v>1775</v>
      </c>
    </row>
    <row r="34" spans="2:16">
      <c r="B34" s="26" t="s">
        <v>232</v>
      </c>
      <c r="C34" s="42">
        <v>140184</v>
      </c>
      <c r="E34" s="42">
        <f t="shared" si="3"/>
        <v>140184</v>
      </c>
      <c r="F34" s="656">
        <f t="shared" si="4"/>
        <v>0</v>
      </c>
      <c r="J34" s="448" t="s">
        <v>214</v>
      </c>
      <c r="K34" t="str">
        <f t="shared" si="0"/>
        <v>㈱ヤマトニット</v>
      </c>
      <c r="L34" t="str">
        <f t="shared" si="5"/>
        <v>㈱ヤマトニット</v>
      </c>
      <c r="M34" s="660">
        <f>SUMIF(受領確認!$D$3:$D$354,Sheet1!J34,受領確認!$N$3:$N$354)</f>
        <v>13193031</v>
      </c>
      <c r="N34" s="660">
        <f t="shared" si="1"/>
        <v>13193031</v>
      </c>
      <c r="O34" s="661">
        <f t="shared" si="2"/>
        <v>0</v>
      </c>
    </row>
    <row r="35" spans="2:16">
      <c r="B35" s="26" t="s">
        <v>233</v>
      </c>
      <c r="C35" s="42">
        <v>97200</v>
      </c>
      <c r="E35" s="42">
        <f t="shared" si="3"/>
        <v>97200</v>
      </c>
      <c r="F35" s="656">
        <f t="shared" si="4"/>
        <v>0</v>
      </c>
      <c r="J35" s="448" t="s">
        <v>683</v>
      </c>
      <c r="K35" t="str">
        <f t="shared" si="0"/>
        <v>深喜毛織㈱</v>
      </c>
      <c r="L35" t="str">
        <f t="shared" si="5"/>
        <v>深喜毛織㈱</v>
      </c>
      <c r="M35" s="660">
        <f>SUMIF(受領確認!$D$3:$D$354,Sheet1!J35,受領確認!$N$3:$N$354)</f>
        <v>3003264</v>
      </c>
      <c r="N35" s="660">
        <f t="shared" si="1"/>
        <v>3003264</v>
      </c>
      <c r="O35" s="661">
        <f t="shared" si="2"/>
        <v>0</v>
      </c>
    </row>
    <row r="36" spans="2:16">
      <c r="B36" s="26"/>
      <c r="C36" s="42"/>
      <c r="E36" s="42">
        <f t="shared" si="3"/>
        <v>0</v>
      </c>
      <c r="F36" s="656">
        <f t="shared" si="4"/>
        <v>0</v>
      </c>
      <c r="J36" s="475" t="s">
        <v>688</v>
      </c>
      <c r="K36" t="str">
        <f t="shared" si="0"/>
        <v>㈱増惣</v>
      </c>
      <c r="L36" t="str">
        <f t="shared" si="5"/>
        <v>㈱増惣</v>
      </c>
      <c r="M36" s="660">
        <f>SUMIF(受領確認!$D$3:$D$354,Sheet1!J36,受領確認!$N$3:$N$354)</f>
        <v>277152</v>
      </c>
      <c r="N36" s="660">
        <f t="shared" si="1"/>
        <v>209423</v>
      </c>
      <c r="O36" s="661">
        <f t="shared" si="2"/>
        <v>67729</v>
      </c>
      <c r="P36" s="664" t="s">
        <v>1761</v>
      </c>
    </row>
    <row r="37" spans="2:16">
      <c r="B37" s="28" t="s">
        <v>50</v>
      </c>
      <c r="C37" s="652">
        <f>SUM(C9:C36)</f>
        <v>172665793</v>
      </c>
      <c r="E37" s="652"/>
      <c r="F37" s="656">
        <f t="shared" si="4"/>
        <v>0</v>
      </c>
      <c r="J37" s="448" t="s">
        <v>695</v>
      </c>
      <c r="K37" t="str">
        <f t="shared" si="0"/>
        <v>㈱はせ川</v>
      </c>
      <c r="L37" t="str">
        <f t="shared" si="5"/>
        <v>㈱はせ川</v>
      </c>
      <c r="M37" s="660">
        <f>SUMIF(受領確認!$D$3:$D$354,Sheet1!J37,受領確認!$N$3:$N$354)</f>
        <v>489010</v>
      </c>
      <c r="N37" s="660">
        <f t="shared" si="1"/>
        <v>511360</v>
      </c>
      <c r="O37" s="661">
        <f t="shared" si="2"/>
        <v>-22350</v>
      </c>
      <c r="P37" s="659" t="s">
        <v>1772</v>
      </c>
    </row>
    <row r="38" spans="2:16">
      <c r="B38" s="25"/>
      <c r="C38" s="651"/>
      <c r="E38" s="651"/>
      <c r="F38" s="656">
        <f t="shared" si="4"/>
        <v>0</v>
      </c>
      <c r="J38" s="448" t="s">
        <v>701</v>
      </c>
      <c r="K38" t="e">
        <f t="shared" si="0"/>
        <v>#N/A</v>
      </c>
      <c r="L38" s="26" t="s">
        <v>230</v>
      </c>
      <c r="M38" s="660">
        <f>SUMIF(受領確認!$D$3:$D$354,Sheet1!J38,受領確認!$N$3:$N$354)</f>
        <v>182600</v>
      </c>
      <c r="N38" s="660">
        <f t="shared" si="1"/>
        <v>195082</v>
      </c>
      <c r="O38" s="661">
        <f t="shared" si="2"/>
        <v>-12482</v>
      </c>
      <c r="P38" s="659" t="s">
        <v>1773</v>
      </c>
    </row>
    <row r="39" spans="2:16">
      <c r="B39" s="25" t="s">
        <v>1526</v>
      </c>
      <c r="C39" s="651">
        <v>3505464.3856000002</v>
      </c>
      <c r="E39" s="651">
        <f t="shared" ref="E39:E72" si="6">SUM(C39:D39)</f>
        <v>3505464.3856000002</v>
      </c>
      <c r="F39" s="656">
        <f t="shared" si="4"/>
        <v>0</v>
      </c>
      <c r="J39" s="448" t="s">
        <v>707</v>
      </c>
      <c r="K39" t="str">
        <f t="shared" si="0"/>
        <v>澤田㈱</v>
      </c>
      <c r="L39" t="str">
        <f>K39</f>
        <v>澤田㈱</v>
      </c>
      <c r="M39" s="660">
        <f>SUMIF(受領確認!$D$3:$D$354,Sheet1!J39,受領確認!$N$3:$N$354)</f>
        <v>2178548</v>
      </c>
      <c r="N39" s="660">
        <f t="shared" si="1"/>
        <v>2178548</v>
      </c>
      <c r="O39" s="661">
        <f t="shared" si="2"/>
        <v>0</v>
      </c>
    </row>
    <row r="40" spans="2:16">
      <c r="B40" s="26" t="s">
        <v>1527</v>
      </c>
      <c r="C40" s="42">
        <v>3342384</v>
      </c>
      <c r="E40" s="42">
        <f t="shared" si="6"/>
        <v>3342384</v>
      </c>
      <c r="F40" s="656">
        <f t="shared" si="4"/>
        <v>0</v>
      </c>
      <c r="J40" s="448" t="s">
        <v>710</v>
      </c>
      <c r="K40" t="e">
        <f t="shared" si="0"/>
        <v>#N/A</v>
      </c>
      <c r="L40" s="657"/>
      <c r="M40" s="660">
        <f>SUMIF(受領確認!$D$3:$D$354,Sheet1!J40,受領確認!$N$3:$N$354)</f>
        <v>193428</v>
      </c>
      <c r="N40" s="660">
        <f t="shared" si="1"/>
        <v>0</v>
      </c>
      <c r="O40" s="661">
        <f t="shared" si="2"/>
        <v>193428</v>
      </c>
      <c r="P40" s="664" t="s">
        <v>1774</v>
      </c>
    </row>
    <row r="41" spans="2:16">
      <c r="B41" s="26" t="s">
        <v>1528</v>
      </c>
      <c r="C41" s="42">
        <v>3003264</v>
      </c>
      <c r="E41" s="42">
        <f t="shared" si="6"/>
        <v>3003264</v>
      </c>
      <c r="F41" s="656">
        <f t="shared" si="4"/>
        <v>0</v>
      </c>
      <c r="J41" s="448" t="s">
        <v>716</v>
      </c>
      <c r="K41" t="e">
        <f t="shared" si="0"/>
        <v>#N/A</v>
      </c>
      <c r="L41" s="26" t="s">
        <v>247</v>
      </c>
      <c r="M41" s="660">
        <f>SUMIF(受領確認!$D$3:$D$354,Sheet1!J41,受領確認!$N$3:$N$354)</f>
        <v>41958</v>
      </c>
      <c r="N41" s="660">
        <f t="shared" si="1"/>
        <v>41958</v>
      </c>
      <c r="O41" s="661">
        <f t="shared" si="2"/>
        <v>0</v>
      </c>
    </row>
    <row r="42" spans="2:16">
      <c r="B42" s="26" t="s">
        <v>1529</v>
      </c>
      <c r="C42" s="42">
        <v>2178548</v>
      </c>
      <c r="E42" s="42">
        <f t="shared" si="6"/>
        <v>2178548</v>
      </c>
      <c r="F42" s="656">
        <f t="shared" si="4"/>
        <v>0</v>
      </c>
      <c r="J42" s="448" t="s">
        <v>222</v>
      </c>
      <c r="K42" t="str">
        <f t="shared" si="0"/>
        <v>㈱カノン</v>
      </c>
      <c r="L42" t="str">
        <f>K42</f>
        <v>㈱カノン</v>
      </c>
      <c r="M42" s="660">
        <f>SUMIF(受領確認!$D$3:$D$354,Sheet1!J42,受領確認!$N$3:$N$354)</f>
        <v>2565540</v>
      </c>
      <c r="N42" s="660">
        <f t="shared" si="1"/>
        <v>2554869</v>
      </c>
      <c r="O42" s="661">
        <f t="shared" si="2"/>
        <v>10671</v>
      </c>
      <c r="P42" s="659" t="s">
        <v>1777</v>
      </c>
    </row>
    <row r="43" spans="2:16">
      <c r="B43" s="26" t="s">
        <v>1530</v>
      </c>
      <c r="C43" s="42">
        <v>60264</v>
      </c>
      <c r="E43" s="42">
        <f t="shared" si="6"/>
        <v>60264</v>
      </c>
      <c r="F43" s="656">
        <f t="shared" si="4"/>
        <v>0</v>
      </c>
      <c r="J43" s="532" t="s">
        <v>728</v>
      </c>
      <c r="K43" t="e">
        <f t="shared" si="0"/>
        <v>#N/A</v>
      </c>
      <c r="L43" s="26" t="s">
        <v>1535</v>
      </c>
      <c r="M43" s="660">
        <f>SUMIF(受領確認!$D$3:$D$354,Sheet1!J43,受領確認!$N$3:$N$354)</f>
        <v>106610</v>
      </c>
      <c r="N43" s="660">
        <f t="shared" si="1"/>
        <v>115138</v>
      </c>
      <c r="O43" s="661">
        <f t="shared" si="2"/>
        <v>-8528</v>
      </c>
      <c r="P43" s="664" t="s">
        <v>1761</v>
      </c>
    </row>
    <row r="44" spans="2:16">
      <c r="B44" s="26" t="s">
        <v>1531</v>
      </c>
      <c r="C44" s="42">
        <v>1735132</v>
      </c>
      <c r="E44" s="42">
        <f t="shared" si="6"/>
        <v>1735132</v>
      </c>
      <c r="F44" s="656">
        <f t="shared" si="4"/>
        <v>0</v>
      </c>
      <c r="J44" s="448" t="s">
        <v>734</v>
      </c>
      <c r="K44" t="e">
        <f t="shared" si="0"/>
        <v>#N/A</v>
      </c>
      <c r="L44" s="658"/>
      <c r="M44" s="660">
        <f>SUMIF(受領確認!$D$3:$D$354,Sheet1!J44,受領確認!$N$3:$N$354)</f>
        <v>162000</v>
      </c>
      <c r="N44" s="660">
        <f t="shared" si="1"/>
        <v>0</v>
      </c>
      <c r="O44" s="661">
        <f t="shared" si="2"/>
        <v>162000</v>
      </c>
      <c r="P44" s="664" t="s">
        <v>1774</v>
      </c>
    </row>
    <row r="45" spans="2:16">
      <c r="B45" s="26" t="s">
        <v>1532</v>
      </c>
      <c r="C45" s="42">
        <v>1734562</v>
      </c>
      <c r="E45" s="42">
        <f t="shared" si="6"/>
        <v>1734562</v>
      </c>
      <c r="F45" s="656">
        <f t="shared" si="4"/>
        <v>0</v>
      </c>
      <c r="J45" s="448" t="s">
        <v>739</v>
      </c>
      <c r="K45" t="e">
        <f t="shared" si="0"/>
        <v>#N/A</v>
      </c>
      <c r="L45" s="26" t="s">
        <v>419</v>
      </c>
      <c r="M45" s="660">
        <f>SUMIF(受領確認!$D$3:$D$354,Sheet1!J45,受領確認!$N$3:$N$354)</f>
        <v>5940</v>
      </c>
      <c r="N45" s="660">
        <f t="shared" si="1"/>
        <v>5940</v>
      </c>
      <c r="O45" s="661">
        <f t="shared" si="2"/>
        <v>0</v>
      </c>
    </row>
    <row r="46" spans="2:16">
      <c r="B46" s="26" t="s">
        <v>1533</v>
      </c>
      <c r="C46" s="42">
        <v>788485.8</v>
      </c>
      <c r="E46" s="42">
        <f t="shared" si="6"/>
        <v>788485.8</v>
      </c>
      <c r="F46" s="656">
        <f t="shared" si="4"/>
        <v>0</v>
      </c>
      <c r="J46" s="500" t="s">
        <v>179</v>
      </c>
      <c r="K46" t="str">
        <f t="shared" si="0"/>
        <v>リコーリース㈱</v>
      </c>
      <c r="L46" t="str">
        <f>K46</f>
        <v>リコーリース㈱</v>
      </c>
      <c r="M46" s="660">
        <f>SUMIF(受領確認!$D$3:$D$354,Sheet1!J46,受領確認!$N$3:$N$354)</f>
        <v>2520079</v>
      </c>
      <c r="N46" s="660" t="e">
        <f t="shared" si="1"/>
        <v>#REF!</v>
      </c>
      <c r="O46" s="661" t="e">
        <f t="shared" si="2"/>
        <v>#REF!</v>
      </c>
      <c r="P46" s="659" t="s">
        <v>987</v>
      </c>
    </row>
    <row r="47" spans="2:16">
      <c r="B47" s="26" t="s">
        <v>235</v>
      </c>
      <c r="C47" s="42">
        <v>668887</v>
      </c>
      <c r="E47" s="42">
        <f t="shared" si="6"/>
        <v>668887</v>
      </c>
      <c r="F47" s="656">
        <f t="shared" si="4"/>
        <v>0</v>
      </c>
      <c r="J47" s="448" t="s">
        <v>750</v>
      </c>
      <c r="K47" t="e">
        <f t="shared" si="0"/>
        <v>#N/A</v>
      </c>
      <c r="L47" s="26" t="s">
        <v>399</v>
      </c>
      <c r="M47" s="660">
        <f>SUMIF(受領確認!$D$3:$D$354,Sheet1!J47,受領確認!$N$3:$N$354)</f>
        <v>18900</v>
      </c>
      <c r="N47" s="660">
        <f t="shared" si="1"/>
        <v>18900</v>
      </c>
      <c r="O47" s="661">
        <f t="shared" si="2"/>
        <v>0</v>
      </c>
    </row>
    <row r="48" spans="2:16">
      <c r="B48" s="26" t="s">
        <v>236</v>
      </c>
      <c r="C48" s="42">
        <v>566400</v>
      </c>
      <c r="E48" s="42">
        <f t="shared" si="6"/>
        <v>566400</v>
      </c>
      <c r="F48" s="656">
        <f t="shared" si="4"/>
        <v>0</v>
      </c>
      <c r="J48" s="448" t="s">
        <v>236</v>
      </c>
      <c r="K48" t="str">
        <f t="shared" si="0"/>
        <v>㈱ニットマテリアル</v>
      </c>
      <c r="L48" t="str">
        <f>K48</f>
        <v>㈱ニットマテリアル</v>
      </c>
      <c r="M48" s="660">
        <f>SUMIF(受領確認!$D$3:$D$354,Sheet1!J48,受領確認!$N$3:$N$354)</f>
        <v>566400</v>
      </c>
      <c r="N48" s="660">
        <f t="shared" si="1"/>
        <v>566400</v>
      </c>
      <c r="O48" s="661">
        <f t="shared" si="2"/>
        <v>0</v>
      </c>
    </row>
    <row r="49" spans="2:16">
      <c r="B49" s="26" t="s">
        <v>237</v>
      </c>
      <c r="C49" s="42">
        <v>559966.4</v>
      </c>
      <c r="E49" s="42">
        <f t="shared" si="6"/>
        <v>559966.4</v>
      </c>
      <c r="F49" s="656">
        <f t="shared" si="4"/>
        <v>0</v>
      </c>
      <c r="J49" s="546" t="s">
        <v>761</v>
      </c>
      <c r="K49" t="e">
        <f t="shared" si="0"/>
        <v>#N/A</v>
      </c>
      <c r="L49" s="26" t="s">
        <v>1536</v>
      </c>
      <c r="M49" s="660">
        <f>SUMIF(受領確認!$D$3:$D$354,Sheet1!J49,受領確認!$N$3:$N$354)</f>
        <v>97188</v>
      </c>
      <c r="N49" s="660">
        <f t="shared" si="1"/>
        <v>97188</v>
      </c>
      <c r="O49" s="661">
        <f t="shared" si="2"/>
        <v>0</v>
      </c>
    </row>
    <row r="50" spans="2:16">
      <c r="B50" s="26" t="s">
        <v>1737</v>
      </c>
      <c r="C50" s="42">
        <v>306995</v>
      </c>
      <c r="E50" s="42">
        <f t="shared" si="6"/>
        <v>306995</v>
      </c>
      <c r="F50" s="656">
        <f t="shared" si="4"/>
        <v>0</v>
      </c>
      <c r="J50" s="493" t="s">
        <v>1599</v>
      </c>
      <c r="K50" t="str">
        <f t="shared" si="0"/>
        <v>西武信用金庫</v>
      </c>
      <c r="L50" t="str">
        <f>K50</f>
        <v>西武信用金庫</v>
      </c>
      <c r="M50" s="660">
        <f>SUMIF(受領確認!$D$3:$D$354,Sheet1!J50,受領確認!$N$3:$N$354)</f>
        <v>269761615</v>
      </c>
      <c r="N50" s="660">
        <f t="shared" si="1"/>
        <v>268894000</v>
      </c>
      <c r="O50" s="661">
        <f t="shared" si="2"/>
        <v>867615</v>
      </c>
      <c r="P50" s="659" t="s">
        <v>1779</v>
      </c>
    </row>
    <row r="51" spans="2:16">
      <c r="B51" s="26" t="s">
        <v>238</v>
      </c>
      <c r="C51" s="42">
        <v>275314</v>
      </c>
      <c r="E51" s="42">
        <f t="shared" si="6"/>
        <v>275314</v>
      </c>
      <c r="F51" s="656">
        <f t="shared" si="4"/>
        <v>0</v>
      </c>
      <c r="J51" s="448" t="s">
        <v>768</v>
      </c>
      <c r="K51" t="e">
        <f t="shared" si="0"/>
        <v>#N/A</v>
      </c>
      <c r="L51" s="25" t="s">
        <v>1526</v>
      </c>
      <c r="M51" s="660">
        <f>SUMIF(受領確認!$D$3:$D$354,Sheet1!J51,受領確認!$N$3:$N$354)</f>
        <v>3494758</v>
      </c>
      <c r="N51" s="660">
        <f t="shared" si="1"/>
        <v>3505464.3856000002</v>
      </c>
      <c r="O51" s="661">
        <f t="shared" si="2"/>
        <v>-10706.385600000154</v>
      </c>
      <c r="P51" s="659" t="s">
        <v>1775</v>
      </c>
    </row>
    <row r="52" spans="2:16">
      <c r="B52" s="26" t="s">
        <v>1348</v>
      </c>
      <c r="C52" s="42">
        <v>266409</v>
      </c>
      <c r="E52" s="42">
        <f t="shared" si="6"/>
        <v>266409</v>
      </c>
      <c r="F52" s="656">
        <f t="shared" si="4"/>
        <v>0</v>
      </c>
      <c r="J52" s="448" t="s">
        <v>223</v>
      </c>
      <c r="K52" t="str">
        <f t="shared" si="0"/>
        <v>㈱リジン</v>
      </c>
      <c r="L52" t="str">
        <f>K52</f>
        <v>㈱リジン</v>
      </c>
      <c r="M52" s="660">
        <f>SUMIF(受領確認!$D$3:$D$354,Sheet1!J52,受領確認!$N$3:$N$354)</f>
        <v>2470774</v>
      </c>
      <c r="N52" s="660">
        <f t="shared" si="1"/>
        <v>2470774</v>
      </c>
      <c r="O52" s="661">
        <f t="shared" si="2"/>
        <v>0</v>
      </c>
    </row>
    <row r="53" spans="2:16" ht="26">
      <c r="B53" s="26" t="s">
        <v>239</v>
      </c>
      <c r="C53" s="42">
        <v>232200</v>
      </c>
      <c r="E53" s="42">
        <f t="shared" si="6"/>
        <v>232200</v>
      </c>
      <c r="F53" s="656">
        <f t="shared" si="4"/>
        <v>0</v>
      </c>
      <c r="J53" s="500" t="s">
        <v>778</v>
      </c>
      <c r="K53" t="e">
        <f t="shared" si="0"/>
        <v>#N/A</v>
      </c>
      <c r="L53" s="26" t="s">
        <v>183</v>
      </c>
      <c r="M53" s="660">
        <f>SUMIF(受領確認!$D$3:$D$354,Sheet1!J53,受領確認!$N$3:$N$354)</f>
        <v>113400</v>
      </c>
      <c r="N53" s="660" t="e">
        <f t="shared" si="1"/>
        <v>#REF!</v>
      </c>
      <c r="O53" s="661" t="e">
        <f t="shared" si="2"/>
        <v>#REF!</v>
      </c>
    </row>
    <row r="54" spans="2:16">
      <c r="B54" s="26" t="s">
        <v>1534</v>
      </c>
      <c r="C54" s="42">
        <v>209423</v>
      </c>
      <c r="E54" s="42">
        <f t="shared" si="6"/>
        <v>209423</v>
      </c>
      <c r="F54" s="656">
        <f t="shared" si="4"/>
        <v>0</v>
      </c>
      <c r="J54" s="448" t="s">
        <v>782</v>
      </c>
      <c r="K54" t="e">
        <f t="shared" si="0"/>
        <v>#N/A</v>
      </c>
      <c r="L54" s="26" t="s">
        <v>402</v>
      </c>
      <c r="M54" s="660">
        <f>SUMIF(受領確認!$D$3:$D$354,Sheet1!J54,受領確認!$N$3:$N$354)</f>
        <v>38880</v>
      </c>
      <c r="N54" s="660">
        <f t="shared" si="1"/>
        <v>38880</v>
      </c>
      <c r="O54" s="661">
        <f t="shared" si="2"/>
        <v>0</v>
      </c>
    </row>
    <row r="55" spans="2:16">
      <c r="B55" s="26" t="s">
        <v>240</v>
      </c>
      <c r="C55" s="42">
        <v>158422</v>
      </c>
      <c r="E55" s="42">
        <f t="shared" si="6"/>
        <v>158422</v>
      </c>
      <c r="F55" s="656">
        <f t="shared" si="4"/>
        <v>0</v>
      </c>
      <c r="J55" s="546" t="s">
        <v>1611</v>
      </c>
      <c r="K55" t="e">
        <f t="shared" si="0"/>
        <v>#N/A</v>
      </c>
      <c r="L55" s="26" t="s">
        <v>1531</v>
      </c>
      <c r="M55" s="660">
        <f>SUMIF(受領確認!$D$3:$D$354,Sheet1!J55,受領確認!$N$3:$N$354)</f>
        <v>1735132</v>
      </c>
      <c r="N55" s="660">
        <f t="shared" si="1"/>
        <v>1735132</v>
      </c>
      <c r="O55" s="661">
        <f t="shared" si="2"/>
        <v>0</v>
      </c>
    </row>
    <row r="56" spans="2:16">
      <c r="B56" s="26" t="s">
        <v>241</v>
      </c>
      <c r="C56" s="42">
        <v>151679</v>
      </c>
      <c r="E56" s="42">
        <f t="shared" si="6"/>
        <v>151679</v>
      </c>
      <c r="F56" s="656">
        <f t="shared" si="4"/>
        <v>0</v>
      </c>
      <c r="J56" s="448" t="s">
        <v>790</v>
      </c>
      <c r="K56" t="e">
        <f t="shared" si="0"/>
        <v>#N/A</v>
      </c>
      <c r="L56" s="26" t="s">
        <v>406</v>
      </c>
      <c r="M56" s="660">
        <f>SUMIF(受領確認!$D$3:$D$354,Sheet1!J56,受領確認!$N$3:$N$354)</f>
        <v>561600</v>
      </c>
      <c r="N56" s="660">
        <f t="shared" si="1"/>
        <v>561600</v>
      </c>
      <c r="O56" s="661">
        <f t="shared" si="2"/>
        <v>0</v>
      </c>
    </row>
    <row r="57" spans="2:16">
      <c r="B57" s="26" t="s">
        <v>1535</v>
      </c>
      <c r="C57" s="42">
        <v>115138</v>
      </c>
      <c r="E57" s="42">
        <f t="shared" si="6"/>
        <v>115138</v>
      </c>
      <c r="F57" s="656">
        <f t="shared" si="4"/>
        <v>0</v>
      </c>
      <c r="J57" s="475" t="s">
        <v>216</v>
      </c>
      <c r="K57" t="str">
        <f t="shared" si="0"/>
        <v>㈱協和繊維</v>
      </c>
      <c r="L57" t="str">
        <f>K57</f>
        <v>㈱協和繊維</v>
      </c>
      <c r="M57" s="660">
        <f>SUMIF(受領確認!$D$3:$D$354,Sheet1!J57,受領確認!$N$3:$N$354)</f>
        <v>5919728</v>
      </c>
      <c r="N57" s="660">
        <f t="shared" si="1"/>
        <v>7684124</v>
      </c>
      <c r="O57" s="661">
        <f t="shared" si="2"/>
        <v>-1764396</v>
      </c>
      <c r="P57" s="659" t="s">
        <v>1775</v>
      </c>
    </row>
    <row r="58" spans="2:16">
      <c r="B58" s="26" t="s">
        <v>242</v>
      </c>
      <c r="C58" s="42">
        <v>108000</v>
      </c>
      <c r="E58" s="42">
        <f t="shared" si="6"/>
        <v>108000</v>
      </c>
      <c r="F58" s="656">
        <f t="shared" si="4"/>
        <v>0</v>
      </c>
      <c r="J58" s="475" t="s">
        <v>799</v>
      </c>
      <c r="K58" t="e">
        <f t="shared" si="0"/>
        <v>#N/A</v>
      </c>
      <c r="L58" s="26" t="s">
        <v>1737</v>
      </c>
      <c r="M58" s="660">
        <f>SUMIF(受領確認!$D$3:$D$354,Sheet1!J58,受領確認!$N$3:$N$354)</f>
        <v>67236</v>
      </c>
      <c r="N58" s="660">
        <f t="shared" si="1"/>
        <v>306995</v>
      </c>
      <c r="O58" s="661">
        <f t="shared" si="2"/>
        <v>-239759</v>
      </c>
      <c r="P58" s="664" t="s">
        <v>1761</v>
      </c>
    </row>
    <row r="59" spans="2:16">
      <c r="B59" s="26" t="s">
        <v>243</v>
      </c>
      <c r="C59" s="42">
        <v>99722</v>
      </c>
      <c r="E59" s="42">
        <f t="shared" si="6"/>
        <v>99722</v>
      </c>
      <c r="F59" s="656">
        <f t="shared" si="4"/>
        <v>0</v>
      </c>
      <c r="J59" s="448" t="s">
        <v>803</v>
      </c>
      <c r="K59" t="str">
        <f t="shared" si="0"/>
        <v>東洋紡糸工業㈱</v>
      </c>
      <c r="L59" t="str">
        <f>K59</f>
        <v>東洋紡糸工業㈱</v>
      </c>
      <c r="M59" s="660">
        <f>SUMIF(受領確認!$D$3:$D$354,Sheet1!J59,受領確認!$N$3:$N$354)</f>
        <v>60264</v>
      </c>
      <c r="N59" s="660">
        <f t="shared" si="1"/>
        <v>60264</v>
      </c>
      <c r="O59" s="661">
        <f t="shared" si="2"/>
        <v>0</v>
      </c>
    </row>
    <row r="60" spans="2:16">
      <c r="B60" s="26" t="s">
        <v>1536</v>
      </c>
      <c r="C60" s="42">
        <v>97188</v>
      </c>
      <c r="E60" s="42">
        <f t="shared" si="6"/>
        <v>97188</v>
      </c>
      <c r="F60" s="656">
        <f t="shared" si="4"/>
        <v>0</v>
      </c>
      <c r="J60" s="448" t="s">
        <v>231</v>
      </c>
      <c r="K60" t="str">
        <f t="shared" si="0"/>
        <v>大東紡織㈱</v>
      </c>
      <c r="L60" t="str">
        <f>K60</f>
        <v>大東紡織㈱</v>
      </c>
      <c r="M60" s="660">
        <f>SUMIF(受領確認!$D$3:$D$354,Sheet1!J60,受領確認!$N$3:$N$354)</f>
        <v>168750</v>
      </c>
      <c r="N60" s="660">
        <f t="shared" si="1"/>
        <v>168750</v>
      </c>
      <c r="O60" s="661">
        <f t="shared" si="2"/>
        <v>0</v>
      </c>
    </row>
    <row r="61" spans="2:16" ht="26">
      <c r="B61" s="26" t="s">
        <v>244</v>
      </c>
      <c r="C61" s="42">
        <v>52272</v>
      </c>
      <c r="E61" s="42">
        <f t="shared" si="6"/>
        <v>52272</v>
      </c>
      <c r="F61" s="656">
        <f t="shared" si="4"/>
        <v>0</v>
      </c>
      <c r="J61" s="500" t="s">
        <v>810</v>
      </c>
      <c r="K61" t="str">
        <f t="shared" si="0"/>
        <v>三井住友トラスト・パナソニックファイナンス㈱</v>
      </c>
      <c r="L61" s="26" t="str">
        <f>K61</f>
        <v>三井住友トラスト・パナソニックファイナンス㈱</v>
      </c>
      <c r="M61" s="660">
        <f>SUMIF(受領確認!$D$3:$D$354,Sheet1!J61,受領確認!$N$3:$N$354)</f>
        <v>4252597</v>
      </c>
      <c r="N61" s="660" t="e">
        <f t="shared" si="1"/>
        <v>#REF!</v>
      </c>
      <c r="O61" s="661" t="e">
        <f t="shared" si="2"/>
        <v>#REF!</v>
      </c>
      <c r="P61" s="659" t="s">
        <v>987</v>
      </c>
    </row>
    <row r="62" spans="2:16">
      <c r="B62" s="26" t="s">
        <v>245</v>
      </c>
      <c r="C62" s="42">
        <v>48162</v>
      </c>
      <c r="E62" s="42">
        <f t="shared" si="6"/>
        <v>48162</v>
      </c>
      <c r="F62" s="656">
        <f t="shared" si="4"/>
        <v>0</v>
      </c>
      <c r="J62" s="448" t="s">
        <v>814</v>
      </c>
      <c r="K62" t="e">
        <f t="shared" si="0"/>
        <v>#N/A</v>
      </c>
      <c r="L62" s="26" t="s">
        <v>421</v>
      </c>
      <c r="M62" s="660">
        <f>SUMIF(受領確認!$D$3:$D$354,Sheet1!J62,受領確認!$N$3:$N$354)</f>
        <v>13932</v>
      </c>
      <c r="N62" s="660">
        <f t="shared" si="1"/>
        <v>13932</v>
      </c>
      <c r="O62" s="661">
        <f t="shared" si="2"/>
        <v>0</v>
      </c>
    </row>
    <row r="63" spans="2:16">
      <c r="B63" s="26" t="s">
        <v>246</v>
      </c>
      <c r="C63" s="42">
        <v>45900</v>
      </c>
      <c r="E63" s="42">
        <f t="shared" si="6"/>
        <v>45900</v>
      </c>
      <c r="F63" s="656">
        <f t="shared" si="4"/>
        <v>0</v>
      </c>
      <c r="J63" s="475" t="s">
        <v>818</v>
      </c>
      <c r="K63" t="e">
        <f t="shared" si="0"/>
        <v>#N/A</v>
      </c>
      <c r="L63" s="657"/>
      <c r="M63" s="660">
        <f>SUMIF(受領確認!$D$3:$D$354,Sheet1!J63,受領確認!$N$3:$N$354)</f>
        <v>60000</v>
      </c>
      <c r="N63" s="660">
        <f t="shared" si="1"/>
        <v>0</v>
      </c>
      <c r="O63" s="661">
        <f t="shared" si="2"/>
        <v>60000</v>
      </c>
      <c r="P63" s="664" t="s">
        <v>1774</v>
      </c>
    </row>
    <row r="64" spans="2:16">
      <c r="B64" s="26" t="s">
        <v>247</v>
      </c>
      <c r="C64" s="42">
        <v>41958</v>
      </c>
      <c r="E64" s="42">
        <f t="shared" si="6"/>
        <v>41958</v>
      </c>
      <c r="F64" s="656">
        <f t="shared" si="4"/>
        <v>0</v>
      </c>
      <c r="J64" s="448" t="s">
        <v>827</v>
      </c>
      <c r="K64" t="e">
        <f t="shared" si="0"/>
        <v>#N/A</v>
      </c>
      <c r="L64" s="657"/>
      <c r="M64" s="660">
        <f>SUMIF(受領確認!$D$3:$D$354,Sheet1!J64,受領確認!$N$3:$N$354)</f>
        <v>3044</v>
      </c>
      <c r="N64" s="660">
        <f t="shared" si="1"/>
        <v>0</v>
      </c>
      <c r="O64" s="661">
        <f t="shared" si="2"/>
        <v>3044</v>
      </c>
      <c r="P64" s="664" t="s">
        <v>1774</v>
      </c>
    </row>
    <row r="65" spans="2:16">
      <c r="B65" s="26" t="s">
        <v>1537</v>
      </c>
      <c r="C65" s="42">
        <v>35390</v>
      </c>
      <c r="E65" s="42">
        <f t="shared" si="6"/>
        <v>35390</v>
      </c>
      <c r="F65" s="656">
        <f t="shared" si="4"/>
        <v>0</v>
      </c>
      <c r="J65" s="477" t="s">
        <v>832</v>
      </c>
      <c r="K65" t="e">
        <f t="shared" si="0"/>
        <v>#N/A</v>
      </c>
      <c r="L65" s="26" t="s">
        <v>429</v>
      </c>
      <c r="M65" s="660">
        <f>SUMIF(受領確認!$D$3:$D$354,Sheet1!J65,受領確認!$N$3:$N$354)</f>
        <v>1051000</v>
      </c>
      <c r="N65" s="660">
        <f t="shared" si="1"/>
        <v>1051000</v>
      </c>
      <c r="O65" s="661">
        <f t="shared" si="2"/>
        <v>0</v>
      </c>
    </row>
    <row r="66" spans="2:16">
      <c r="B66" s="26" t="s">
        <v>1538</v>
      </c>
      <c r="C66" s="42">
        <v>29278</v>
      </c>
      <c r="E66" s="42">
        <f t="shared" si="6"/>
        <v>29278</v>
      </c>
      <c r="F66" s="656">
        <f t="shared" si="4"/>
        <v>0</v>
      </c>
      <c r="J66" s="532" t="s">
        <v>220</v>
      </c>
      <c r="K66" t="str">
        <f t="shared" si="0"/>
        <v>㈱ニットテック</v>
      </c>
      <c r="L66" t="str">
        <f>K66</f>
        <v>㈱ニットテック</v>
      </c>
      <c r="M66" s="660">
        <f>SUMIF(受領確認!$D$3:$D$354,Sheet1!J66,受領確認!$N$3:$N$354)</f>
        <v>3402411</v>
      </c>
      <c r="N66" s="660">
        <f t="shared" si="1"/>
        <v>2909391</v>
      </c>
      <c r="O66" s="661">
        <f t="shared" si="2"/>
        <v>493020</v>
      </c>
      <c r="P66" s="664" t="s">
        <v>1780</v>
      </c>
    </row>
    <row r="67" spans="2:16">
      <c r="B67" s="26" t="s">
        <v>248</v>
      </c>
      <c r="C67" s="42">
        <v>23306</v>
      </c>
      <c r="E67" s="42">
        <f t="shared" si="6"/>
        <v>23306</v>
      </c>
      <c r="F67" s="656">
        <f t="shared" si="4"/>
        <v>0</v>
      </c>
      <c r="J67" s="448" t="s">
        <v>842</v>
      </c>
      <c r="K67" t="e">
        <f t="shared" si="0"/>
        <v>#N/A</v>
      </c>
      <c r="L67" s="26" t="s">
        <v>408</v>
      </c>
      <c r="M67" s="660">
        <f>SUMIF(受領確認!$D$3:$D$354,Sheet1!J67,受領確認!$N$3:$N$354)</f>
        <v>175570</v>
      </c>
      <c r="N67" s="660">
        <f t="shared" si="1"/>
        <v>175570</v>
      </c>
      <c r="O67" s="661">
        <f t="shared" si="2"/>
        <v>0</v>
      </c>
    </row>
    <row r="68" spans="2:16">
      <c r="B68" s="26" t="s">
        <v>249</v>
      </c>
      <c r="C68" s="42">
        <v>22939</v>
      </c>
      <c r="E68" s="42">
        <f t="shared" si="6"/>
        <v>22939</v>
      </c>
      <c r="F68" s="656">
        <f t="shared" si="4"/>
        <v>0</v>
      </c>
      <c r="J68" s="448" t="s">
        <v>849</v>
      </c>
      <c r="K68" t="e">
        <f t="shared" si="0"/>
        <v>#N/A</v>
      </c>
      <c r="L68" s="26" t="s">
        <v>398</v>
      </c>
      <c r="M68" s="660">
        <f>SUMIF(受領確認!$D$3:$D$354,Sheet1!J68,受領確認!$N$3:$N$354)</f>
        <v>6726</v>
      </c>
      <c r="N68" s="660">
        <f t="shared" si="1"/>
        <v>6726</v>
      </c>
      <c r="O68" s="661">
        <f t="shared" si="2"/>
        <v>0</v>
      </c>
    </row>
    <row r="69" spans="2:16">
      <c r="B69" s="26" t="s">
        <v>250</v>
      </c>
      <c r="C69" s="42">
        <v>17780.784</v>
      </c>
      <c r="E69" s="42">
        <f t="shared" si="6"/>
        <v>17780.784</v>
      </c>
      <c r="F69" s="656">
        <f t="shared" si="4"/>
        <v>0</v>
      </c>
      <c r="J69" s="448" t="s">
        <v>854</v>
      </c>
      <c r="K69" t="e">
        <f t="shared" ref="K69:K132" si="7">VLOOKUP(J69,$B$4:$B$205,1,FALSE)</f>
        <v>#N/A</v>
      </c>
      <c r="L69" s="26" t="s">
        <v>1532</v>
      </c>
      <c r="M69" s="660">
        <f>SUMIF(受領確認!$D$3:$D$354,Sheet1!J69,受領確認!$N$3:$N$354)</f>
        <v>1851742</v>
      </c>
      <c r="N69" s="660">
        <f t="shared" ref="N69:N132" si="8">SUMIF($B$4:$B$205,L69,$E$4:$E$205)</f>
        <v>1734562</v>
      </c>
      <c r="O69" s="661">
        <f t="shared" ref="O69:O132" si="9">M69-N69</f>
        <v>117180</v>
      </c>
      <c r="P69" s="664" t="s">
        <v>1781</v>
      </c>
    </row>
    <row r="70" spans="2:16">
      <c r="B70" s="26" t="s">
        <v>251</v>
      </c>
      <c r="C70" s="42">
        <v>17146.8</v>
      </c>
      <c r="E70" s="42">
        <f t="shared" si="6"/>
        <v>17146.8</v>
      </c>
      <c r="F70" s="656">
        <f t="shared" si="4"/>
        <v>0</v>
      </c>
      <c r="J70" s="448" t="s">
        <v>860</v>
      </c>
      <c r="K70" t="e">
        <f t="shared" si="7"/>
        <v>#N/A</v>
      </c>
      <c r="L70" s="26" t="s">
        <v>388</v>
      </c>
      <c r="M70" s="660">
        <f>SUMIF(受領確認!$D$3:$D$354,Sheet1!J70,受領確認!$N$3:$N$354)</f>
        <v>29895</v>
      </c>
      <c r="N70" s="660">
        <f t="shared" si="8"/>
        <v>23609</v>
      </c>
      <c r="O70" s="661">
        <f t="shared" si="9"/>
        <v>6286</v>
      </c>
      <c r="P70" s="664" t="s">
        <v>1782</v>
      </c>
    </row>
    <row r="71" spans="2:16">
      <c r="B71" s="26" t="s">
        <v>1539</v>
      </c>
      <c r="C71" s="42">
        <v>11307</v>
      </c>
      <c r="E71" s="42">
        <f t="shared" si="6"/>
        <v>11307</v>
      </c>
      <c r="F71" s="656">
        <f t="shared" si="4"/>
        <v>0</v>
      </c>
      <c r="J71" s="475" t="s">
        <v>210</v>
      </c>
      <c r="K71" t="str">
        <f t="shared" si="7"/>
        <v>㈱宮田</v>
      </c>
      <c r="L71" t="str">
        <f>K71</f>
        <v>㈱宮田</v>
      </c>
      <c r="M71" s="660">
        <f>SUMIF(受領確認!$D$3:$D$354,Sheet1!J71,受領確認!$N$3:$N$354)</f>
        <v>88025602</v>
      </c>
      <c r="N71" s="660">
        <f t="shared" si="8"/>
        <v>87162461</v>
      </c>
      <c r="O71" s="661">
        <f t="shared" si="9"/>
        <v>863141</v>
      </c>
      <c r="P71" s="664" t="s">
        <v>1761</v>
      </c>
    </row>
    <row r="72" spans="2:16" ht="22.5">
      <c r="B72" s="26" t="s">
        <v>252</v>
      </c>
      <c r="C72" s="42">
        <v>5737.8</v>
      </c>
      <c r="E72" s="42">
        <f t="shared" si="6"/>
        <v>5737.8</v>
      </c>
      <c r="F72" s="656">
        <f t="shared" si="4"/>
        <v>0</v>
      </c>
      <c r="J72" s="477" t="s">
        <v>869</v>
      </c>
      <c r="K72" t="e">
        <f t="shared" si="7"/>
        <v>#N/A</v>
      </c>
      <c r="L72" s="26" t="s">
        <v>1349</v>
      </c>
      <c r="M72" s="660">
        <f>SUMIF(受領確認!$D$3:$D$354,Sheet1!J72,受領確認!$N$3:$N$354)</f>
        <v>2873</v>
      </c>
      <c r="N72" s="660">
        <f t="shared" si="8"/>
        <v>17653</v>
      </c>
      <c r="O72" s="661">
        <f t="shared" si="9"/>
        <v>-14780</v>
      </c>
      <c r="P72" t="s">
        <v>1783</v>
      </c>
    </row>
    <row r="73" spans="2:16">
      <c r="B73" s="26"/>
      <c r="C73" s="42"/>
      <c r="E73" s="42"/>
      <c r="F73" s="656">
        <f t="shared" ref="F73:F80" si="10">SUMIF($L$4:$L$180,B73,$N$4:$N$180)-E73</f>
        <v>0</v>
      </c>
      <c r="J73" s="532" t="s">
        <v>873</v>
      </c>
      <c r="K73" t="str">
        <f t="shared" si="7"/>
        <v>㈱ワールドプロダクションパートナーズ</v>
      </c>
      <c r="L73" t="str">
        <f>K73</f>
        <v>㈱ワールドプロダクションパートナーズ</v>
      </c>
      <c r="M73" s="660">
        <f>SUMIF(受領確認!$D$3:$D$354,Sheet1!J73,受領確認!$N$3:$N$354)</f>
        <v>518859</v>
      </c>
      <c r="N73" s="660">
        <f t="shared" si="8"/>
        <v>3653597</v>
      </c>
      <c r="O73" s="661">
        <f t="shared" si="9"/>
        <v>-3134738</v>
      </c>
      <c r="P73" s="664" t="s">
        <v>1784</v>
      </c>
    </row>
    <row r="74" spans="2:16">
      <c r="B74" s="26"/>
      <c r="C74" s="42"/>
      <c r="E74" s="42"/>
      <c r="F74" s="656">
        <f t="shared" si="10"/>
        <v>0</v>
      </c>
      <c r="J74" s="448" t="s">
        <v>877</v>
      </c>
      <c r="K74" t="e">
        <f t="shared" si="7"/>
        <v>#N/A</v>
      </c>
      <c r="L74" s="26" t="s">
        <v>233</v>
      </c>
      <c r="M74" s="660">
        <f>SUMIF(受領確認!$D$3:$D$354,Sheet1!J74,受領確認!$N$3:$N$354)</f>
        <v>97200</v>
      </c>
      <c r="N74" s="660">
        <f t="shared" si="8"/>
        <v>97200</v>
      </c>
      <c r="O74" s="661">
        <f t="shared" si="9"/>
        <v>0</v>
      </c>
    </row>
    <row r="75" spans="2:16">
      <c r="B75" s="26"/>
      <c r="C75" s="42"/>
      <c r="E75" s="42"/>
      <c r="F75" s="656">
        <f t="shared" si="10"/>
        <v>0</v>
      </c>
      <c r="J75" s="448" t="s">
        <v>883</v>
      </c>
      <c r="K75" t="e">
        <f t="shared" si="7"/>
        <v>#N/A</v>
      </c>
      <c r="L75" s="26" t="s">
        <v>426</v>
      </c>
      <c r="M75" s="660">
        <f>SUMIF(受領確認!$D$3:$D$354,Sheet1!J75,受領確認!$N$3:$N$354)</f>
        <v>259416</v>
      </c>
      <c r="N75" s="660">
        <f t="shared" si="8"/>
        <v>259416</v>
      </c>
      <c r="O75" s="661">
        <f t="shared" si="9"/>
        <v>0</v>
      </c>
    </row>
    <row r="76" spans="2:16">
      <c r="B76" s="26"/>
      <c r="C76" s="42"/>
      <c r="E76" s="42"/>
      <c r="F76" s="656">
        <f t="shared" si="10"/>
        <v>0</v>
      </c>
      <c r="J76" s="448" t="s">
        <v>887</v>
      </c>
      <c r="K76" t="e">
        <f t="shared" si="7"/>
        <v>#N/A</v>
      </c>
      <c r="L76" s="26" t="s">
        <v>401</v>
      </c>
      <c r="M76" s="660">
        <f>SUMIF(受領確認!$D$3:$D$354,Sheet1!J76,受領確認!$N$3:$N$354)</f>
        <v>54000</v>
      </c>
      <c r="N76" s="660">
        <f t="shared" si="8"/>
        <v>54000</v>
      </c>
      <c r="O76" s="661">
        <f t="shared" si="9"/>
        <v>0</v>
      </c>
    </row>
    <row r="77" spans="2:16">
      <c r="B77" s="26"/>
      <c r="C77" s="42"/>
      <c r="E77" s="42"/>
      <c r="F77" s="656">
        <f t="shared" si="10"/>
        <v>0</v>
      </c>
      <c r="J77" s="475" t="s">
        <v>889</v>
      </c>
      <c r="K77" t="str">
        <f t="shared" si="7"/>
        <v>東京吉岡㈱</v>
      </c>
      <c r="L77" t="str">
        <f>K77</f>
        <v>東京吉岡㈱</v>
      </c>
      <c r="M77" s="660">
        <f>SUMIF(受領確認!$D$3:$D$354,Sheet1!J77,受領確認!$N$3:$N$354)</f>
        <v>21084</v>
      </c>
      <c r="N77" s="660">
        <f t="shared" si="8"/>
        <v>35390</v>
      </c>
      <c r="O77" s="661">
        <f t="shared" si="9"/>
        <v>-14306</v>
      </c>
      <c r="P77" s="664" t="s">
        <v>1761</v>
      </c>
    </row>
    <row r="78" spans="2:16">
      <c r="B78" s="26"/>
      <c r="C78" s="42"/>
      <c r="E78" s="42"/>
      <c r="F78" s="656">
        <f t="shared" si="10"/>
        <v>0</v>
      </c>
      <c r="J78" s="500" t="s">
        <v>893</v>
      </c>
      <c r="K78" t="e">
        <f t="shared" si="7"/>
        <v>#N/A</v>
      </c>
      <c r="L78" s="26" t="s">
        <v>71</v>
      </c>
      <c r="M78" s="660">
        <f>SUMIF(受領確認!$D$3:$D$354,Sheet1!J78,受領確認!$N$3:$N$354)</f>
        <v>136091808</v>
      </c>
      <c r="N78" s="660">
        <f t="shared" si="8"/>
        <v>137223000</v>
      </c>
      <c r="O78" s="661">
        <f t="shared" si="9"/>
        <v>-1131192</v>
      </c>
      <c r="P78" s="659" t="s">
        <v>1785</v>
      </c>
    </row>
    <row r="79" spans="2:16">
      <c r="B79" s="26"/>
      <c r="C79" s="42"/>
      <c r="E79" s="42"/>
      <c r="F79" s="656">
        <f t="shared" si="10"/>
        <v>0</v>
      </c>
      <c r="J79" s="493" t="s">
        <v>901</v>
      </c>
      <c r="K79" t="e">
        <f t="shared" si="7"/>
        <v>#N/A</v>
      </c>
      <c r="L79" s="26" t="s">
        <v>75</v>
      </c>
      <c r="M79" s="660">
        <f>SUMIF(受領確認!$D$3:$D$354,Sheet1!J79,受領確認!$N$3:$N$354)</f>
        <v>17177699</v>
      </c>
      <c r="N79" s="660">
        <f t="shared" si="8"/>
        <v>17100000</v>
      </c>
      <c r="O79" s="661">
        <f t="shared" si="9"/>
        <v>77699</v>
      </c>
      <c r="P79" s="659" t="s">
        <v>1786</v>
      </c>
    </row>
    <row r="80" spans="2:16">
      <c r="B80" s="28" t="s">
        <v>50</v>
      </c>
      <c r="C80" s="652">
        <f>SUM(C39:C79)</f>
        <v>20515024.969600003</v>
      </c>
      <c r="E80" s="652"/>
      <c r="F80" s="656">
        <f t="shared" si="10"/>
        <v>0</v>
      </c>
      <c r="J80" s="493" t="s">
        <v>909</v>
      </c>
      <c r="K80" t="e">
        <f t="shared" si="7"/>
        <v>#N/A</v>
      </c>
      <c r="L80" s="26" t="s">
        <v>248</v>
      </c>
      <c r="M80" s="660">
        <f>SUMIF(受領確認!$D$3:$D$354,Sheet1!J80,受領確認!$N$3:$N$354)</f>
        <v>23306</v>
      </c>
      <c r="N80" s="660">
        <f t="shared" si="8"/>
        <v>23306</v>
      </c>
      <c r="O80" s="661">
        <f t="shared" si="9"/>
        <v>0</v>
      </c>
    </row>
    <row r="81" spans="2:16">
      <c r="B81" s="26" t="s">
        <v>427</v>
      </c>
      <c r="C81" s="42">
        <v>2206773</v>
      </c>
      <c r="E81" s="42">
        <f t="shared" ref="E81:E144" si="11">SUM(C81:D81)</f>
        <v>2206773</v>
      </c>
      <c r="F81" s="656">
        <f>SUMIF($L$4:$L$180,B81,$N$4:$N$180)-E81</f>
        <v>0</v>
      </c>
      <c r="J81" s="448" t="s">
        <v>227</v>
      </c>
      <c r="K81" t="str">
        <f t="shared" si="7"/>
        <v>ジョイフルトウキョウ㈱</v>
      </c>
      <c r="L81" t="str">
        <f>K81</f>
        <v>ジョイフルトウキョウ㈱</v>
      </c>
      <c r="M81" s="660">
        <f>SUMIF(受領確認!$D$3:$D$354,Sheet1!J81,受領確認!$N$3:$N$354)</f>
        <v>855576</v>
      </c>
      <c r="N81" s="660">
        <f t="shared" si="8"/>
        <v>833976</v>
      </c>
      <c r="O81" s="661">
        <f t="shared" si="9"/>
        <v>21600</v>
      </c>
      <c r="P81" s="664" t="s">
        <v>1761</v>
      </c>
    </row>
    <row r="82" spans="2:16">
      <c r="B82" s="26" t="s">
        <v>429</v>
      </c>
      <c r="C82" s="42">
        <v>1051000</v>
      </c>
      <c r="E82" s="42">
        <f t="shared" si="11"/>
        <v>1051000</v>
      </c>
      <c r="F82" s="656">
        <f t="shared" ref="F82:F145" si="12">SUMIF($L$4:$L$180,B82,$N$4:$N$180)-E82</f>
        <v>0</v>
      </c>
      <c r="J82" s="448" t="s">
        <v>919</v>
      </c>
      <c r="K82" t="e">
        <f t="shared" si="7"/>
        <v>#N/A</v>
      </c>
      <c r="L82" s="26" t="s">
        <v>219</v>
      </c>
      <c r="M82" s="660">
        <f>SUMIF(受領確認!$D$3:$D$354,Sheet1!J82,受領確認!$N$3:$N$354)</f>
        <v>3015927</v>
      </c>
      <c r="N82" s="660">
        <f t="shared" si="8"/>
        <v>3015927</v>
      </c>
      <c r="O82" s="661">
        <f t="shared" si="9"/>
        <v>0</v>
      </c>
    </row>
    <row r="83" spans="2:16">
      <c r="B83" s="26" t="s">
        <v>389</v>
      </c>
      <c r="C83" s="42">
        <v>674945</v>
      </c>
      <c r="E83" s="42">
        <f t="shared" si="11"/>
        <v>674945</v>
      </c>
      <c r="F83" s="656">
        <f t="shared" si="12"/>
        <v>0</v>
      </c>
      <c r="J83" s="475" t="s">
        <v>926</v>
      </c>
      <c r="K83" t="e">
        <f t="shared" si="7"/>
        <v>#N/A</v>
      </c>
      <c r="L83" s="658"/>
      <c r="M83" s="660">
        <f>SUMIF(受領確認!$D$3:$D$354,Sheet1!J83,受領確認!$N$3:$N$354)</f>
        <v>4573</v>
      </c>
      <c r="N83" s="660">
        <f t="shared" si="8"/>
        <v>0</v>
      </c>
      <c r="O83" s="661">
        <f t="shared" si="9"/>
        <v>4573</v>
      </c>
      <c r="P83" s="664" t="s">
        <v>1787</v>
      </c>
    </row>
    <row r="84" spans="2:16">
      <c r="B84" s="26" t="s">
        <v>418</v>
      </c>
      <c r="C84" s="42">
        <v>569257</v>
      </c>
      <c r="E84" s="42">
        <f t="shared" si="11"/>
        <v>569257</v>
      </c>
      <c r="F84" s="656">
        <f t="shared" si="12"/>
        <v>0</v>
      </c>
      <c r="J84" s="448" t="s">
        <v>933</v>
      </c>
      <c r="K84" t="str">
        <f t="shared" si="7"/>
        <v>㈲加東ニットプレス</v>
      </c>
      <c r="L84" t="str">
        <f>K84</f>
        <v>㈲加東ニットプレス</v>
      </c>
      <c r="M84" s="660">
        <f>SUMIF(受領確認!$D$3:$D$354,Sheet1!J84,受領確認!$N$3:$N$354)</f>
        <v>11307</v>
      </c>
      <c r="N84" s="660">
        <f t="shared" si="8"/>
        <v>11307</v>
      </c>
      <c r="O84" s="661">
        <f t="shared" si="9"/>
        <v>0</v>
      </c>
    </row>
    <row r="85" spans="2:16">
      <c r="B85" s="26" t="s">
        <v>406</v>
      </c>
      <c r="C85" s="42">
        <v>561600</v>
      </c>
      <c r="E85" s="42">
        <f t="shared" si="11"/>
        <v>561600</v>
      </c>
      <c r="F85" s="656">
        <f t="shared" si="12"/>
        <v>0</v>
      </c>
      <c r="J85" s="448" t="s">
        <v>938</v>
      </c>
      <c r="K85" t="e">
        <f t="shared" si="7"/>
        <v>#N/A</v>
      </c>
      <c r="L85" s="26" t="s">
        <v>232</v>
      </c>
      <c r="M85" s="660">
        <f>SUMIF(受領確認!$D$3:$D$354,Sheet1!J85,受領確認!$N$3:$N$354)</f>
        <v>140184</v>
      </c>
      <c r="N85" s="660">
        <f t="shared" si="8"/>
        <v>140184</v>
      </c>
      <c r="O85" s="661">
        <f t="shared" si="9"/>
        <v>0</v>
      </c>
    </row>
    <row r="86" spans="2:16">
      <c r="B86" s="25" t="s">
        <v>384</v>
      </c>
      <c r="C86" s="651">
        <v>540000</v>
      </c>
      <c r="E86" s="651">
        <f t="shared" si="11"/>
        <v>540000</v>
      </c>
      <c r="F86" s="656">
        <f t="shared" si="12"/>
        <v>0</v>
      </c>
      <c r="J86" s="448" t="s">
        <v>945</v>
      </c>
      <c r="K86" t="e">
        <f t="shared" si="7"/>
        <v>#N/A</v>
      </c>
      <c r="L86" s="26" t="s">
        <v>224</v>
      </c>
      <c r="M86" s="660">
        <f>SUMIF(受領確認!$D$3:$D$354,Sheet1!J86,受領確認!$N$3:$N$354)</f>
        <v>2254284</v>
      </c>
      <c r="N86" s="660">
        <f t="shared" si="8"/>
        <v>2254284</v>
      </c>
      <c r="O86" s="661">
        <f t="shared" si="9"/>
        <v>0</v>
      </c>
    </row>
    <row r="87" spans="2:16">
      <c r="B87" s="26" t="s">
        <v>420</v>
      </c>
      <c r="C87" s="42">
        <v>540000</v>
      </c>
      <c r="E87" s="42">
        <f t="shared" si="11"/>
        <v>540000</v>
      </c>
      <c r="F87" s="656">
        <f t="shared" si="12"/>
        <v>0</v>
      </c>
      <c r="J87" s="532" t="s">
        <v>951</v>
      </c>
      <c r="K87" t="e">
        <f t="shared" si="7"/>
        <v>#N/A</v>
      </c>
      <c r="L87" s="25" t="s">
        <v>448</v>
      </c>
      <c r="M87" s="660">
        <f>SUMIF(受領確認!$D$3:$D$354,Sheet1!J87,受領確認!$N$3:$N$354)</f>
        <v>18348330</v>
      </c>
      <c r="N87" s="660">
        <f>SUMIF($B$4:$B$205,L87,$E$4:$E$205)+6781100</f>
        <v>21845100</v>
      </c>
      <c r="O87" s="661">
        <f t="shared" si="9"/>
        <v>-3496770</v>
      </c>
      <c r="P87" s="664" t="s">
        <v>1788</v>
      </c>
    </row>
    <row r="88" spans="2:16">
      <c r="B88" s="26" t="s">
        <v>405</v>
      </c>
      <c r="C88" s="42">
        <f>489010+22350</f>
        <v>511360</v>
      </c>
      <c r="E88" s="42">
        <f t="shared" si="11"/>
        <v>511360</v>
      </c>
      <c r="F88" s="656">
        <f t="shared" si="12"/>
        <v>0</v>
      </c>
      <c r="J88" s="448" t="s">
        <v>956</v>
      </c>
      <c r="K88" t="e">
        <f t="shared" si="7"/>
        <v>#N/A</v>
      </c>
      <c r="L88" s="26" t="s">
        <v>397</v>
      </c>
      <c r="M88" s="660">
        <f>SUMIF(受領確認!$D$3:$D$354,Sheet1!J88,受領確認!$N$3:$N$354)</f>
        <v>86400</v>
      </c>
      <c r="N88" s="660">
        <f t="shared" si="8"/>
        <v>86400</v>
      </c>
      <c r="O88" s="661">
        <f t="shared" si="9"/>
        <v>0</v>
      </c>
    </row>
    <row r="89" spans="2:16">
      <c r="B89" s="26" t="s">
        <v>440</v>
      </c>
      <c r="C89" s="42">
        <v>472872</v>
      </c>
      <c r="E89" s="42">
        <f t="shared" si="11"/>
        <v>472872</v>
      </c>
      <c r="F89" s="656">
        <f t="shared" si="12"/>
        <v>0</v>
      </c>
      <c r="J89" s="448" t="s">
        <v>961</v>
      </c>
      <c r="K89" t="e">
        <f t="shared" si="7"/>
        <v>#N/A</v>
      </c>
      <c r="L89" s="26" t="s">
        <v>1533</v>
      </c>
      <c r="M89" s="660">
        <f>SUMIF(受領確認!$D$3:$D$354,Sheet1!J89,受領確認!$N$3:$N$354)</f>
        <v>672969</v>
      </c>
      <c r="N89" s="660">
        <f t="shared" si="8"/>
        <v>788485.8</v>
      </c>
      <c r="O89" s="661">
        <f t="shared" si="9"/>
        <v>-115516.80000000005</v>
      </c>
      <c r="P89" s="659" t="s">
        <v>1775</v>
      </c>
    </row>
    <row r="90" spans="2:16">
      <c r="B90" s="26" t="s">
        <v>423</v>
      </c>
      <c r="C90" s="42">
        <v>432000</v>
      </c>
      <c r="E90" s="42">
        <f t="shared" si="11"/>
        <v>432000</v>
      </c>
      <c r="F90" s="656">
        <f t="shared" si="12"/>
        <v>0</v>
      </c>
      <c r="J90" s="475" t="s">
        <v>967</v>
      </c>
      <c r="K90" t="e">
        <f t="shared" si="7"/>
        <v>#N/A</v>
      </c>
      <c r="L90" s="26" t="s">
        <v>404</v>
      </c>
      <c r="M90" s="660">
        <f>SUMIF(受領確認!$D$3:$D$354,Sheet1!J90,受領確認!$N$3:$N$354)</f>
        <v>75168</v>
      </c>
      <c r="N90" s="660">
        <f t="shared" si="8"/>
        <v>75168</v>
      </c>
      <c r="O90" s="661">
        <f t="shared" si="9"/>
        <v>0</v>
      </c>
    </row>
    <row r="91" spans="2:16">
      <c r="B91" s="26" t="s">
        <v>413</v>
      </c>
      <c r="C91" s="42">
        <v>324000</v>
      </c>
      <c r="E91" s="42">
        <f t="shared" si="11"/>
        <v>324000</v>
      </c>
      <c r="F91" s="656">
        <f t="shared" si="12"/>
        <v>0</v>
      </c>
      <c r="J91" s="448" t="s">
        <v>972</v>
      </c>
      <c r="K91" t="e">
        <f t="shared" si="7"/>
        <v>#N/A</v>
      </c>
      <c r="L91" s="26" t="s">
        <v>392</v>
      </c>
      <c r="M91" s="660">
        <f>SUMIF(受領確認!$D$3:$D$354,Sheet1!J91,受領確認!$N$3:$N$354)</f>
        <v>6513</v>
      </c>
      <c r="N91" s="660">
        <f t="shared" si="8"/>
        <v>6513</v>
      </c>
      <c r="O91" s="661">
        <f t="shared" si="9"/>
        <v>0</v>
      </c>
    </row>
    <row r="92" spans="2:16">
      <c r="B92" s="26" t="s">
        <v>410</v>
      </c>
      <c r="C92" s="42">
        <f>182412+135000</f>
        <v>317412</v>
      </c>
      <c r="E92" s="42">
        <f t="shared" si="11"/>
        <v>317412</v>
      </c>
      <c r="F92" s="656">
        <f t="shared" si="12"/>
        <v>0</v>
      </c>
      <c r="J92" s="475" t="s">
        <v>211</v>
      </c>
      <c r="K92" t="str">
        <f t="shared" si="7"/>
        <v>㈱アンドーニット</v>
      </c>
      <c r="L92" t="str">
        <f>K92</f>
        <v>㈱アンドーニット</v>
      </c>
      <c r="M92" s="660">
        <f>SUMIF(受領確認!$D$3:$D$354,Sheet1!J92,受領確認!$N$3:$N$354)</f>
        <v>15013921</v>
      </c>
      <c r="N92" s="660">
        <f t="shared" si="8"/>
        <v>14998434</v>
      </c>
      <c r="O92" s="661">
        <f t="shared" si="9"/>
        <v>15487</v>
      </c>
      <c r="P92" s="659" t="s">
        <v>1789</v>
      </c>
    </row>
    <row r="93" spans="2:16">
      <c r="B93" s="26" t="s">
        <v>394</v>
      </c>
      <c r="C93" s="42">
        <v>287730</v>
      </c>
      <c r="E93" s="42">
        <f t="shared" si="11"/>
        <v>287730</v>
      </c>
      <c r="F93" s="656">
        <f t="shared" si="12"/>
        <v>0</v>
      </c>
      <c r="J93" s="493" t="s">
        <v>982</v>
      </c>
      <c r="K93" t="e">
        <f t="shared" si="7"/>
        <v>#N/A</v>
      </c>
      <c r="L93" s="26" t="s">
        <v>72</v>
      </c>
      <c r="M93" s="660">
        <f>SUMIF(受領確認!$D$3:$D$354,Sheet1!J93,受領確認!$N$3:$N$354)</f>
        <v>121302924</v>
      </c>
      <c r="N93" s="660">
        <f t="shared" si="8"/>
        <v>120432000</v>
      </c>
      <c r="O93" s="661">
        <f t="shared" si="9"/>
        <v>870924</v>
      </c>
      <c r="P93" s="662" t="s">
        <v>1790</v>
      </c>
    </row>
    <row r="94" spans="2:16" ht="26">
      <c r="B94" s="26" t="s">
        <v>393</v>
      </c>
      <c r="C94" s="42">
        <v>278427</v>
      </c>
      <c r="E94" s="42">
        <f t="shared" si="11"/>
        <v>278427</v>
      </c>
      <c r="F94" s="656">
        <f t="shared" si="12"/>
        <v>0</v>
      </c>
      <c r="J94" s="500" t="s">
        <v>988</v>
      </c>
      <c r="K94" t="e">
        <f t="shared" si="7"/>
        <v>#N/A</v>
      </c>
      <c r="L94" s="25" t="s">
        <v>67</v>
      </c>
      <c r="M94" s="660">
        <f>SUMIF(受領確認!$D$3:$D$354,Sheet1!J94,受領確認!$N$3:$N$354)</f>
        <v>287458795</v>
      </c>
      <c r="N94" s="660">
        <f t="shared" si="8"/>
        <v>288367000</v>
      </c>
      <c r="O94" s="661">
        <f t="shared" si="9"/>
        <v>-908205</v>
      </c>
      <c r="P94" t="s">
        <v>1791</v>
      </c>
    </row>
    <row r="95" spans="2:16">
      <c r="B95" s="26" t="s">
        <v>426</v>
      </c>
      <c r="C95" s="42">
        <v>259416</v>
      </c>
      <c r="E95" s="42">
        <f t="shared" si="11"/>
        <v>259416</v>
      </c>
      <c r="F95" s="656">
        <f t="shared" si="12"/>
        <v>0</v>
      </c>
      <c r="J95" s="475" t="s">
        <v>221</v>
      </c>
      <c r="K95" t="str">
        <f t="shared" si="7"/>
        <v>ニットオカザキ</v>
      </c>
      <c r="L95" t="str">
        <f>K95</f>
        <v>ニットオカザキ</v>
      </c>
      <c r="M95" s="660">
        <f>SUMIF(受領確認!$D$3:$D$354,Sheet1!J95,受領確認!$N$3:$N$354)</f>
        <v>62327463</v>
      </c>
      <c r="N95" s="660">
        <f t="shared" si="8"/>
        <v>62327463</v>
      </c>
      <c r="O95" s="661">
        <f t="shared" si="9"/>
        <v>0</v>
      </c>
    </row>
    <row r="96" spans="2:16" ht="22.5">
      <c r="B96" s="26" t="s">
        <v>433</v>
      </c>
      <c r="C96" s="42">
        <f>175402+50668</f>
        <v>226070</v>
      </c>
      <c r="E96" s="42">
        <f t="shared" si="11"/>
        <v>226070</v>
      </c>
      <c r="F96" s="656">
        <f t="shared" si="12"/>
        <v>0</v>
      </c>
      <c r="J96" s="475" t="s">
        <v>1000</v>
      </c>
      <c r="K96" t="e">
        <f t="shared" si="7"/>
        <v>#N/A</v>
      </c>
      <c r="L96" s="26" t="s">
        <v>441</v>
      </c>
      <c r="M96" s="660">
        <f>SUMIF(受領確認!$D$3:$D$354,Sheet1!J96,受領確認!$N$3:$N$354)</f>
        <v>122000</v>
      </c>
      <c r="N96" s="660">
        <f t="shared" si="8"/>
        <v>46750</v>
      </c>
      <c r="O96" s="661">
        <f t="shared" si="9"/>
        <v>75250</v>
      </c>
      <c r="P96" s="664" t="s">
        <v>1761</v>
      </c>
    </row>
    <row r="97" spans="2:16" ht="26">
      <c r="B97" s="26" t="s">
        <v>407</v>
      </c>
      <c r="C97" s="42">
        <f>190639+25768</f>
        <v>216407</v>
      </c>
      <c r="E97" s="42">
        <f t="shared" si="11"/>
        <v>216407</v>
      </c>
      <c r="F97" s="656">
        <f t="shared" si="12"/>
        <v>0</v>
      </c>
      <c r="J97" s="493" t="s">
        <v>1664</v>
      </c>
      <c r="K97" t="e">
        <f t="shared" si="7"/>
        <v>#N/A</v>
      </c>
      <c r="L97" s="26" t="s">
        <v>1525</v>
      </c>
      <c r="M97" s="660">
        <f>SUMIF(受領確認!$D$3:$D$354,Sheet1!J97,受領確認!$N$3:$N$354)</f>
        <v>627409</v>
      </c>
      <c r="N97" s="660" t="e">
        <f t="shared" si="8"/>
        <v>#REF!</v>
      </c>
      <c r="O97" s="661" t="e">
        <f t="shared" si="9"/>
        <v>#REF!</v>
      </c>
      <c r="P97" s="659" t="s">
        <v>1795</v>
      </c>
    </row>
    <row r="98" spans="2:16">
      <c r="B98" s="26" t="s">
        <v>437</v>
      </c>
      <c r="C98" s="42">
        <v>191029</v>
      </c>
      <c r="E98" s="42">
        <f t="shared" si="11"/>
        <v>191029</v>
      </c>
      <c r="F98" s="656">
        <f t="shared" si="12"/>
        <v>0</v>
      </c>
      <c r="J98" s="475" t="s">
        <v>1009</v>
      </c>
      <c r="K98" t="e">
        <f t="shared" si="7"/>
        <v>#N/A</v>
      </c>
      <c r="L98" s="26" t="s">
        <v>218</v>
      </c>
      <c r="M98" s="660">
        <f>SUMIF(受領確認!$D$3:$D$354,Sheet1!J98,受領確認!$N$3:$N$354)</f>
        <v>26006024</v>
      </c>
      <c r="N98" s="660">
        <f>SUMIF($B$4:$B$205,L98,$E$4:$E$205)-N133</f>
        <v>26182571</v>
      </c>
      <c r="O98" s="661">
        <f t="shared" si="9"/>
        <v>-176547</v>
      </c>
      <c r="P98" s="664" t="s">
        <v>1794</v>
      </c>
    </row>
    <row r="99" spans="2:16">
      <c r="B99" s="26" t="s">
        <v>408</v>
      </c>
      <c r="C99" s="42">
        <v>175570</v>
      </c>
      <c r="E99" s="42">
        <f t="shared" si="11"/>
        <v>175570</v>
      </c>
      <c r="F99" s="656">
        <f t="shared" si="12"/>
        <v>0</v>
      </c>
      <c r="J99" s="448" t="s">
        <v>1015</v>
      </c>
      <c r="K99" t="e">
        <f t="shared" si="7"/>
        <v>#N/A</v>
      </c>
      <c r="L99" s="26" t="s">
        <v>423</v>
      </c>
      <c r="M99" s="660">
        <f>SUMIF(受領確認!$D$3:$D$354,Sheet1!J99,受領確認!$N$3:$N$354)</f>
        <v>373333</v>
      </c>
      <c r="N99" s="660">
        <f t="shared" si="8"/>
        <v>432000</v>
      </c>
      <c r="O99" s="661">
        <f t="shared" si="9"/>
        <v>-58667</v>
      </c>
      <c r="P99" s="664" t="s">
        <v>1796</v>
      </c>
    </row>
    <row r="100" spans="2:16">
      <c r="B100" s="26" t="s">
        <v>396</v>
      </c>
      <c r="C100" s="42">
        <f>160412+8930</f>
        <v>169342</v>
      </c>
      <c r="E100" s="42">
        <f t="shared" si="11"/>
        <v>169342</v>
      </c>
      <c r="F100" s="656">
        <f t="shared" si="12"/>
        <v>0</v>
      </c>
      <c r="J100" s="448" t="s">
        <v>1021</v>
      </c>
      <c r="K100" t="e">
        <f t="shared" si="7"/>
        <v>#N/A</v>
      </c>
      <c r="L100" s="26" t="s">
        <v>215</v>
      </c>
      <c r="M100" s="660">
        <f>SUMIF(受領確認!$D$3:$D$354,Sheet1!J100,受領確認!$N$3:$N$354)</f>
        <v>10431440</v>
      </c>
      <c r="N100" s="660">
        <f t="shared" si="8"/>
        <v>10431440</v>
      </c>
      <c r="O100" s="661">
        <f t="shared" si="9"/>
        <v>0</v>
      </c>
    </row>
    <row r="101" spans="2:16">
      <c r="B101" s="26" t="s">
        <v>422</v>
      </c>
      <c r="C101" s="42">
        <v>162000</v>
      </c>
      <c r="E101" s="42">
        <f t="shared" si="11"/>
        <v>162000</v>
      </c>
      <c r="F101" s="656">
        <f t="shared" si="12"/>
        <v>0</v>
      </c>
      <c r="J101" s="475" t="s">
        <v>1027</v>
      </c>
      <c r="K101" t="e">
        <f t="shared" si="7"/>
        <v>#N/A</v>
      </c>
      <c r="L101" s="657"/>
      <c r="M101" s="660">
        <f>SUMIF(受領確認!$D$3:$D$354,Sheet1!J101,受領確認!$N$3:$N$354)</f>
        <v>48988</v>
      </c>
      <c r="N101" s="660">
        <f t="shared" si="8"/>
        <v>0</v>
      </c>
      <c r="O101" s="661">
        <f t="shared" si="9"/>
        <v>48988</v>
      </c>
      <c r="P101" s="664" t="s">
        <v>1774</v>
      </c>
    </row>
    <row r="102" spans="2:16">
      <c r="B102" s="26" t="s">
        <v>417</v>
      </c>
      <c r="C102" s="42">
        <v>153050</v>
      </c>
      <c r="E102" s="42">
        <f t="shared" si="11"/>
        <v>153050</v>
      </c>
      <c r="F102" s="656">
        <f t="shared" si="12"/>
        <v>0</v>
      </c>
      <c r="J102" s="448" t="s">
        <v>1033</v>
      </c>
      <c r="K102" t="e">
        <f t="shared" si="7"/>
        <v>#N/A</v>
      </c>
      <c r="L102" s="26" t="s">
        <v>246</v>
      </c>
      <c r="M102" s="660">
        <f>SUMIF(受領確認!$D$3:$D$354,Sheet1!J102,受領確認!$N$3:$N$354)</f>
        <v>45900</v>
      </c>
      <c r="N102" s="660">
        <f t="shared" si="8"/>
        <v>45900</v>
      </c>
      <c r="O102" s="661">
        <f t="shared" si="9"/>
        <v>0</v>
      </c>
    </row>
    <row r="103" spans="2:16">
      <c r="B103" s="26" t="s">
        <v>425</v>
      </c>
      <c r="C103" s="42">
        <f>118904+27569</f>
        <v>146473</v>
      </c>
      <c r="E103" s="42">
        <f t="shared" si="11"/>
        <v>146473</v>
      </c>
      <c r="F103" s="656">
        <f t="shared" si="12"/>
        <v>0</v>
      </c>
      <c r="J103" s="475" t="s">
        <v>1039</v>
      </c>
      <c r="K103" t="e">
        <f t="shared" si="7"/>
        <v>#N/A</v>
      </c>
      <c r="L103" s="26" t="s">
        <v>449</v>
      </c>
      <c r="M103" s="660">
        <f>SUMIF(受領確認!$D$3:$D$354,Sheet1!J103,受領確認!$N$3:$N$354)</f>
        <v>32381600</v>
      </c>
      <c r="N103" s="660">
        <f>SUMIF($B$4:$B$205,L103,$E$4:$E$205)+15118200</f>
        <v>32381600</v>
      </c>
      <c r="O103" s="661">
        <f t="shared" si="9"/>
        <v>0</v>
      </c>
    </row>
    <row r="104" spans="2:16">
      <c r="B104" s="26" t="s">
        <v>386</v>
      </c>
      <c r="C104" s="42">
        <f>120695+9936</f>
        <v>130631</v>
      </c>
      <c r="E104" s="42">
        <f t="shared" si="11"/>
        <v>130631</v>
      </c>
      <c r="F104" s="656">
        <f t="shared" si="12"/>
        <v>0</v>
      </c>
      <c r="J104" s="448" t="s">
        <v>1045</v>
      </c>
      <c r="K104" t="e">
        <f t="shared" si="7"/>
        <v>#N/A</v>
      </c>
      <c r="L104" s="26" t="s">
        <v>386</v>
      </c>
      <c r="M104" s="660">
        <f>SUMIF(受領確認!$D$3:$D$354,Sheet1!J104,受領確認!$N$3:$N$354)</f>
        <v>120695</v>
      </c>
      <c r="N104" s="660">
        <f t="shared" si="8"/>
        <v>130631</v>
      </c>
      <c r="O104" s="661">
        <f t="shared" si="9"/>
        <v>-9936</v>
      </c>
      <c r="P104" s="664" t="s">
        <v>1796</v>
      </c>
    </row>
    <row r="105" spans="2:16">
      <c r="B105" s="26" t="s">
        <v>409</v>
      </c>
      <c r="C105" s="42">
        <v>130140</v>
      </c>
      <c r="E105" s="42">
        <f t="shared" si="11"/>
        <v>130140</v>
      </c>
      <c r="F105" s="656">
        <f t="shared" si="12"/>
        <v>0</v>
      </c>
      <c r="J105" s="448" t="s">
        <v>251</v>
      </c>
      <c r="K105" t="str">
        <f t="shared" si="7"/>
        <v>㈱エポック</v>
      </c>
      <c r="L105" t="str">
        <f>K105</f>
        <v>㈱エポック</v>
      </c>
      <c r="M105" s="660">
        <f>SUMIF(受領確認!$D$3:$D$354,Sheet1!J105,受領確認!$N$3:$N$354)</f>
        <v>17146</v>
      </c>
      <c r="N105" s="660">
        <f t="shared" si="8"/>
        <v>17146.8</v>
      </c>
      <c r="O105" s="661">
        <f t="shared" si="9"/>
        <v>-0.7999999999992724</v>
      </c>
    </row>
    <row r="106" spans="2:16" ht="26">
      <c r="B106" s="26" t="s">
        <v>439</v>
      </c>
      <c r="C106" s="42">
        <v>124640</v>
      </c>
      <c r="E106" s="42">
        <f t="shared" si="11"/>
        <v>124640</v>
      </c>
      <c r="F106" s="656">
        <f t="shared" si="12"/>
        <v>0</v>
      </c>
      <c r="J106" s="493" t="s">
        <v>1055</v>
      </c>
      <c r="K106" t="e">
        <f t="shared" si="7"/>
        <v>#N/A</v>
      </c>
      <c r="L106" s="26" t="s">
        <v>1350</v>
      </c>
      <c r="M106" s="660">
        <f>SUMIF(受領確認!$D$3:$D$354,Sheet1!J106,受領確認!$N$3:$N$354)</f>
        <v>14886</v>
      </c>
      <c r="N106" s="660">
        <f t="shared" si="8"/>
        <v>16804</v>
      </c>
      <c r="O106" s="661">
        <f t="shared" si="9"/>
        <v>-1918</v>
      </c>
      <c r="P106" s="664" t="s">
        <v>1796</v>
      </c>
    </row>
    <row r="107" spans="2:16" ht="22.5">
      <c r="B107" s="26" t="s">
        <v>428</v>
      </c>
      <c r="C107" s="42">
        <v>120322</v>
      </c>
      <c r="E107" s="42">
        <f t="shared" si="11"/>
        <v>120322</v>
      </c>
      <c r="F107" s="656">
        <f t="shared" si="12"/>
        <v>0</v>
      </c>
      <c r="J107" s="475" t="s">
        <v>1064</v>
      </c>
      <c r="K107" t="e">
        <f t="shared" si="7"/>
        <v>#N/A</v>
      </c>
      <c r="L107" s="26" t="s">
        <v>1344</v>
      </c>
      <c r="M107" s="660">
        <f>SUMIF(受領確認!$D$3:$D$354,Sheet1!J107,受領確認!$N$3:$N$354)</f>
        <v>26073100</v>
      </c>
      <c r="N107" s="660">
        <f>SUMIF($B$4:$B$205,L107,$E$4:$E$205)+E156</f>
        <v>26073100</v>
      </c>
      <c r="O107" s="661">
        <f t="shared" si="9"/>
        <v>0</v>
      </c>
    </row>
    <row r="108" spans="2:16">
      <c r="B108" s="26" t="s">
        <v>390</v>
      </c>
      <c r="C108" s="42">
        <v>108000</v>
      </c>
      <c r="E108" s="42">
        <f t="shared" si="11"/>
        <v>108000</v>
      </c>
      <c r="F108" s="656">
        <f t="shared" si="12"/>
        <v>0</v>
      </c>
      <c r="J108" s="448" t="s">
        <v>1677</v>
      </c>
      <c r="K108" t="e">
        <f t="shared" si="7"/>
        <v>#N/A</v>
      </c>
      <c r="L108" s="26" t="s">
        <v>383</v>
      </c>
      <c r="M108" s="660">
        <f>SUMIF(受領確認!$D$3:$D$354,Sheet1!J108,受領確認!$N$3:$N$354)</f>
        <v>180000000</v>
      </c>
      <c r="N108" s="660">
        <f t="shared" si="8"/>
        <v>2649616.8084999998</v>
      </c>
      <c r="O108" s="661">
        <f t="shared" si="9"/>
        <v>177350383.19150001</v>
      </c>
      <c r="P108" s="664" t="s">
        <v>1778</v>
      </c>
    </row>
    <row r="109" spans="2:16">
      <c r="B109" s="26" t="s">
        <v>395</v>
      </c>
      <c r="C109" s="42">
        <v>108000</v>
      </c>
      <c r="E109" s="42">
        <f t="shared" si="11"/>
        <v>108000</v>
      </c>
      <c r="F109" s="656">
        <f t="shared" si="12"/>
        <v>0</v>
      </c>
      <c r="J109" s="477" t="s">
        <v>1073</v>
      </c>
      <c r="K109" t="str">
        <f t="shared" si="7"/>
        <v>トヨタファイナンス株式会社</v>
      </c>
      <c r="L109" t="str">
        <f>K109</f>
        <v>トヨタファイナンス株式会社</v>
      </c>
      <c r="M109" s="660">
        <f>SUMIF(受領確認!$D$3:$D$354,Sheet1!J109,受領確認!$N$3:$N$354)</f>
        <v>574001</v>
      </c>
      <c r="N109" s="660">
        <f t="shared" si="8"/>
        <v>472872</v>
      </c>
      <c r="O109" s="661">
        <f t="shared" si="9"/>
        <v>101129</v>
      </c>
      <c r="P109" s="664" t="s">
        <v>1792</v>
      </c>
    </row>
    <row r="110" spans="2:16">
      <c r="B110" s="26" t="s">
        <v>387</v>
      </c>
      <c r="C110" s="42">
        <v>86400</v>
      </c>
      <c r="E110" s="42">
        <f t="shared" si="11"/>
        <v>86400</v>
      </c>
      <c r="F110" s="656">
        <f t="shared" si="12"/>
        <v>0</v>
      </c>
      <c r="J110" s="448" t="s">
        <v>1078</v>
      </c>
      <c r="K110" t="e">
        <f t="shared" si="7"/>
        <v>#N/A</v>
      </c>
      <c r="L110" s="26" t="s">
        <v>239</v>
      </c>
      <c r="M110" s="660">
        <f>SUMIF(受領確認!$D$3:$D$354,Sheet1!J110,受領確認!$N$3:$N$354)</f>
        <v>232200</v>
      </c>
      <c r="N110" s="660">
        <f t="shared" si="8"/>
        <v>232200</v>
      </c>
      <c r="O110" s="661">
        <f t="shared" si="9"/>
        <v>0</v>
      </c>
    </row>
    <row r="111" spans="2:16">
      <c r="B111" s="26" t="s">
        <v>397</v>
      </c>
      <c r="C111" s="42">
        <v>86400</v>
      </c>
      <c r="E111" s="42">
        <f t="shared" si="11"/>
        <v>86400</v>
      </c>
      <c r="F111" s="656">
        <f t="shared" si="12"/>
        <v>0</v>
      </c>
      <c r="J111" s="448" t="s">
        <v>1082</v>
      </c>
      <c r="K111" t="e">
        <f t="shared" si="7"/>
        <v>#N/A</v>
      </c>
      <c r="L111" s="26" t="s">
        <v>427</v>
      </c>
      <c r="M111" s="660">
        <f>SUMIF(受領確認!$D$3:$D$354,Sheet1!J111,受領確認!$N$3:$N$354)</f>
        <v>2206773</v>
      </c>
      <c r="N111" s="660">
        <f t="shared" si="8"/>
        <v>2206773</v>
      </c>
      <c r="O111" s="661">
        <f t="shared" si="9"/>
        <v>0</v>
      </c>
    </row>
    <row r="112" spans="2:16">
      <c r="B112" s="26" t="s">
        <v>438</v>
      </c>
      <c r="C112" s="42">
        <v>81540</v>
      </c>
      <c r="E112" s="42">
        <f t="shared" si="11"/>
        <v>81540</v>
      </c>
      <c r="F112" s="656">
        <f t="shared" si="12"/>
        <v>0</v>
      </c>
      <c r="J112" s="477" t="s">
        <v>1086</v>
      </c>
      <c r="K112" t="e">
        <f t="shared" si="7"/>
        <v>#N/A</v>
      </c>
      <c r="L112" s="26" t="s">
        <v>428</v>
      </c>
      <c r="M112" s="660">
        <f>SUMIF(受領確認!$D$3:$D$354,Sheet1!J112,受領確認!$N$3:$N$354)</f>
        <v>136397</v>
      </c>
      <c r="N112" s="660">
        <f t="shared" si="8"/>
        <v>120322</v>
      </c>
      <c r="O112" s="661">
        <f t="shared" si="9"/>
        <v>16075</v>
      </c>
      <c r="P112" s="664" t="s">
        <v>1792</v>
      </c>
    </row>
    <row r="113" spans="2:16">
      <c r="B113" s="26" t="s">
        <v>1759</v>
      </c>
      <c r="C113" s="42">
        <v>80001</v>
      </c>
      <c r="E113" s="42">
        <f t="shared" si="11"/>
        <v>80001</v>
      </c>
      <c r="F113" s="656">
        <f t="shared" si="12"/>
        <v>0</v>
      </c>
      <c r="J113" s="500" t="s">
        <v>1093</v>
      </c>
      <c r="K113" t="e">
        <f t="shared" si="7"/>
        <v>#N/A</v>
      </c>
      <c r="L113" s="657"/>
      <c r="M113" s="660">
        <f>SUMIF(受領確認!$D$3:$D$354,Sheet1!J113,受領確認!$N$3:$N$354)</f>
        <v>8130</v>
      </c>
      <c r="N113" s="660">
        <f t="shared" si="8"/>
        <v>0</v>
      </c>
      <c r="O113" s="661">
        <f t="shared" si="9"/>
        <v>8130</v>
      </c>
      <c r="P113" s="664" t="s">
        <v>1792</v>
      </c>
    </row>
    <row r="114" spans="2:16">
      <c r="B114" s="26" t="s">
        <v>404</v>
      </c>
      <c r="C114" s="42">
        <v>75168</v>
      </c>
      <c r="E114" s="42">
        <f t="shared" si="11"/>
        <v>75168</v>
      </c>
      <c r="F114" s="656">
        <f t="shared" si="12"/>
        <v>0</v>
      </c>
      <c r="J114" s="448" t="s">
        <v>1098</v>
      </c>
      <c r="K114" t="e">
        <f t="shared" si="7"/>
        <v>#N/A</v>
      </c>
      <c r="L114" s="26" t="s">
        <v>391</v>
      </c>
      <c r="M114" s="660">
        <f>SUMIF(受領確認!$D$3:$D$354,Sheet1!J114,受領確認!$N$3:$N$354)</f>
        <v>28370</v>
      </c>
      <c r="N114" s="660">
        <f t="shared" si="8"/>
        <v>28370</v>
      </c>
      <c r="O114" s="661">
        <f t="shared" si="9"/>
        <v>0</v>
      </c>
    </row>
    <row r="115" spans="2:16">
      <c r="B115" s="26" t="s">
        <v>415</v>
      </c>
      <c r="C115" s="42">
        <v>74304</v>
      </c>
      <c r="E115" s="42">
        <f t="shared" si="11"/>
        <v>74304</v>
      </c>
      <c r="F115" s="656">
        <f t="shared" si="12"/>
        <v>0</v>
      </c>
      <c r="J115" s="448" t="s">
        <v>1102</v>
      </c>
      <c r="K115" t="e">
        <f t="shared" si="7"/>
        <v>#N/A</v>
      </c>
      <c r="L115" s="26" t="s">
        <v>390</v>
      </c>
      <c r="M115" s="660">
        <f>SUMIF(受領確認!$D$3:$D$354,Sheet1!J115,受領確認!$N$3:$N$354)</f>
        <v>108000</v>
      </c>
      <c r="N115" s="660">
        <f t="shared" si="8"/>
        <v>108000</v>
      </c>
      <c r="O115" s="661">
        <f t="shared" si="9"/>
        <v>0</v>
      </c>
    </row>
    <row r="116" spans="2:16">
      <c r="B116" s="26" t="s">
        <v>403</v>
      </c>
      <c r="C116" s="42">
        <v>68580</v>
      </c>
      <c r="E116" s="42">
        <f t="shared" si="11"/>
        <v>68580</v>
      </c>
      <c r="F116" s="656">
        <f t="shared" si="12"/>
        <v>0</v>
      </c>
      <c r="J116" s="475" t="s">
        <v>1697</v>
      </c>
      <c r="K116" t="e">
        <f t="shared" si="7"/>
        <v>#N/A</v>
      </c>
      <c r="L116" s="26" t="s">
        <v>425</v>
      </c>
      <c r="M116" s="660">
        <f>SUMIF(受領確認!$D$3:$D$354,Sheet1!J116,受領確認!$N$3:$N$354)</f>
        <v>163517</v>
      </c>
      <c r="N116" s="660">
        <f t="shared" si="8"/>
        <v>146473</v>
      </c>
      <c r="O116" s="661">
        <f t="shared" si="9"/>
        <v>17044</v>
      </c>
      <c r="P116" s="664" t="s">
        <v>1792</v>
      </c>
    </row>
    <row r="117" spans="2:16">
      <c r="B117" s="26" t="s">
        <v>385</v>
      </c>
      <c r="C117" s="42">
        <v>64800</v>
      </c>
      <c r="E117" s="42">
        <f t="shared" si="11"/>
        <v>64800</v>
      </c>
      <c r="F117" s="656">
        <f t="shared" si="12"/>
        <v>0</v>
      </c>
      <c r="J117" s="448" t="s">
        <v>1111</v>
      </c>
      <c r="K117" t="str">
        <f t="shared" si="7"/>
        <v>佐藤繊維㈱</v>
      </c>
      <c r="L117" t="str">
        <f>K117</f>
        <v>佐藤繊維㈱</v>
      </c>
      <c r="M117" s="660">
        <f>SUMIF(受領確認!$D$3:$D$354,Sheet1!J117,受領確認!$N$3:$N$354)</f>
        <v>3342384</v>
      </c>
      <c r="N117" s="660">
        <f t="shared" si="8"/>
        <v>3342384</v>
      </c>
      <c r="O117" s="661">
        <f t="shared" si="9"/>
        <v>0</v>
      </c>
    </row>
    <row r="118" spans="2:16">
      <c r="B118" s="26" t="s">
        <v>436</v>
      </c>
      <c r="C118" s="42">
        <v>56214</v>
      </c>
      <c r="E118" s="42">
        <f t="shared" si="11"/>
        <v>56214</v>
      </c>
      <c r="F118" s="656">
        <f t="shared" si="12"/>
        <v>0</v>
      </c>
      <c r="J118" s="573" t="s">
        <v>1114</v>
      </c>
      <c r="K118" t="str">
        <f t="shared" si="7"/>
        <v>フォワード・アパレル・リミテッド㈱</v>
      </c>
      <c r="L118" t="str">
        <f>K118</f>
        <v>フォワード・アパレル・リミテッド㈱</v>
      </c>
      <c r="M118" s="660">
        <f>SUMIF(受領確認!$D$3:$D$354,Sheet1!J118,受領確認!$N$3:$N$354)</f>
        <v>10000000</v>
      </c>
      <c r="N118" s="660">
        <f t="shared" si="8"/>
        <v>10554904</v>
      </c>
      <c r="O118" s="661">
        <f t="shared" si="9"/>
        <v>-554904</v>
      </c>
      <c r="P118" s="664" t="s">
        <v>1792</v>
      </c>
    </row>
    <row r="119" spans="2:16">
      <c r="B119" s="26" t="s">
        <v>401</v>
      </c>
      <c r="C119" s="42">
        <v>54000</v>
      </c>
      <c r="E119" s="42">
        <f t="shared" si="11"/>
        <v>54000</v>
      </c>
      <c r="F119" s="656">
        <f t="shared" si="12"/>
        <v>0</v>
      </c>
      <c r="J119" s="493" t="s">
        <v>1120</v>
      </c>
      <c r="K119" t="e">
        <f t="shared" si="7"/>
        <v>#N/A</v>
      </c>
      <c r="L119" s="26" t="s">
        <v>73</v>
      </c>
      <c r="M119" s="660">
        <f>SUMIF(受領確認!$D$3:$D$354,Sheet1!J119,受領確認!$N$3:$N$354)</f>
        <v>74622397</v>
      </c>
      <c r="N119" s="660">
        <f t="shared" si="8"/>
        <v>74414000</v>
      </c>
      <c r="O119" s="661">
        <f t="shared" si="9"/>
        <v>208397</v>
      </c>
      <c r="P119" s="659" t="s">
        <v>1797</v>
      </c>
    </row>
    <row r="120" spans="2:16">
      <c r="B120" s="26" t="s">
        <v>424</v>
      </c>
      <c r="C120" s="42">
        <v>54000</v>
      </c>
      <c r="E120" s="42">
        <f t="shared" si="11"/>
        <v>54000</v>
      </c>
      <c r="F120" s="656">
        <f t="shared" si="12"/>
        <v>0</v>
      </c>
      <c r="J120" s="500" t="s">
        <v>1129</v>
      </c>
      <c r="K120" t="str">
        <f t="shared" si="7"/>
        <v>興銀リース㈱</v>
      </c>
      <c r="L120" t="str">
        <f>K120</f>
        <v>興銀リース㈱</v>
      </c>
      <c r="M120" s="660">
        <f>SUMIF(受領確認!$D$3:$D$354,Sheet1!J120,受領確認!$N$3:$N$354)</f>
        <v>2106265</v>
      </c>
      <c r="N120" s="660" t="e">
        <f t="shared" si="8"/>
        <v>#REF!</v>
      </c>
      <c r="O120" s="661" t="e">
        <f t="shared" si="9"/>
        <v>#REF!</v>
      </c>
      <c r="P120" s="659" t="s">
        <v>1795</v>
      </c>
    </row>
    <row r="121" spans="2:16">
      <c r="B121" s="26" t="s">
        <v>441</v>
      </c>
      <c r="C121" s="42">
        <v>46750</v>
      </c>
      <c r="E121" s="42">
        <f t="shared" si="11"/>
        <v>46750</v>
      </c>
      <c r="F121" s="656">
        <f t="shared" si="12"/>
        <v>0</v>
      </c>
      <c r="J121" s="588" t="s">
        <v>1135</v>
      </c>
      <c r="K121" t="str">
        <f t="shared" si="7"/>
        <v>株式会社フォーバル</v>
      </c>
      <c r="L121" t="str">
        <f>K121</f>
        <v>株式会社フォーバル</v>
      </c>
      <c r="M121" s="660">
        <f>SUMIF(受領確認!$D$3:$D$354,Sheet1!J121,受領確認!$N$3:$N$354)</f>
        <v>81540</v>
      </c>
      <c r="N121" s="660">
        <f t="shared" si="8"/>
        <v>81540</v>
      </c>
      <c r="O121" s="661">
        <f t="shared" si="9"/>
        <v>0</v>
      </c>
    </row>
    <row r="122" spans="2:16">
      <c r="B122" s="26" t="s">
        <v>402</v>
      </c>
      <c r="C122" s="42">
        <v>38880</v>
      </c>
      <c r="E122" s="42">
        <f t="shared" si="11"/>
        <v>38880</v>
      </c>
      <c r="F122" s="656">
        <f t="shared" si="12"/>
        <v>0</v>
      </c>
      <c r="J122" s="500" t="s">
        <v>1139</v>
      </c>
      <c r="K122" t="e">
        <f t="shared" si="7"/>
        <v>#N/A</v>
      </c>
      <c r="L122" s="26" t="s">
        <v>250</v>
      </c>
      <c r="M122" s="660">
        <f>SUMIF(受領確認!$D$3:$D$354,Sheet1!J122,受領確認!$N$3:$N$354)</f>
        <v>17602</v>
      </c>
      <c r="N122" s="660">
        <f t="shared" si="8"/>
        <v>17780.784</v>
      </c>
      <c r="O122" s="661">
        <f t="shared" si="9"/>
        <v>-178.78399999999965</v>
      </c>
      <c r="P122" s="664" t="s">
        <v>1792</v>
      </c>
    </row>
    <row r="123" spans="2:16">
      <c r="B123" s="26" t="s">
        <v>434</v>
      </c>
      <c r="C123" s="42">
        <v>28800</v>
      </c>
      <c r="E123" s="42">
        <f t="shared" si="11"/>
        <v>28800</v>
      </c>
      <c r="F123" s="656">
        <f t="shared" si="12"/>
        <v>0</v>
      </c>
      <c r="J123" s="500" t="s">
        <v>1146</v>
      </c>
      <c r="K123" t="e">
        <f t="shared" si="7"/>
        <v>#N/A</v>
      </c>
      <c r="L123" s="26" t="s">
        <v>74</v>
      </c>
      <c r="M123" s="660">
        <f>SUMIF(受領確認!$D$3:$D$354,Sheet1!J123,受領確認!$N$3:$N$354)</f>
        <v>40697381</v>
      </c>
      <c r="N123" s="660">
        <f t="shared" si="8"/>
        <v>41005000</v>
      </c>
      <c r="O123" s="661">
        <f t="shared" si="9"/>
        <v>-307619</v>
      </c>
      <c r="P123" s="659" t="s">
        <v>1798</v>
      </c>
    </row>
    <row r="124" spans="2:16">
      <c r="B124" s="26" t="s">
        <v>391</v>
      </c>
      <c r="C124" s="42">
        <v>28370</v>
      </c>
      <c r="E124" s="42">
        <f t="shared" si="11"/>
        <v>28370</v>
      </c>
      <c r="F124" s="656">
        <f t="shared" si="12"/>
        <v>0</v>
      </c>
      <c r="J124" s="475" t="s">
        <v>1151</v>
      </c>
      <c r="K124" t="str">
        <f t="shared" si="7"/>
        <v>舟田聡</v>
      </c>
      <c r="L124" t="str">
        <f>K124</f>
        <v>舟田聡</v>
      </c>
      <c r="M124" s="660">
        <f>SUMIF(受領確認!$D$3:$D$354,Sheet1!J124,受領確認!$N$3:$N$354)</f>
        <v>287729</v>
      </c>
      <c r="N124" s="660">
        <f t="shared" si="8"/>
        <v>287730</v>
      </c>
      <c r="O124" s="661">
        <f t="shared" si="9"/>
        <v>-1</v>
      </c>
    </row>
    <row r="125" spans="2:16">
      <c r="B125" s="26" t="s">
        <v>412</v>
      </c>
      <c r="C125" s="42">
        <v>28080</v>
      </c>
      <c r="E125" s="42">
        <f t="shared" si="11"/>
        <v>28080</v>
      </c>
      <c r="F125" s="656">
        <f t="shared" si="12"/>
        <v>0</v>
      </c>
      <c r="J125" s="448" t="s">
        <v>1155</v>
      </c>
      <c r="K125" t="e">
        <f t="shared" si="7"/>
        <v>#N/A</v>
      </c>
      <c r="L125" s="26" t="s">
        <v>385</v>
      </c>
      <c r="M125" s="660">
        <f>SUMIF(受領確認!$D$3:$D$354,Sheet1!J125,受領確認!$N$3:$N$354)</f>
        <v>64800</v>
      </c>
      <c r="N125" s="660">
        <f t="shared" si="8"/>
        <v>64800</v>
      </c>
      <c r="O125" s="661">
        <f t="shared" si="9"/>
        <v>0</v>
      </c>
    </row>
    <row r="126" spans="2:16">
      <c r="B126" s="26" t="s">
        <v>388</v>
      </c>
      <c r="C126" s="42">
        <v>23609</v>
      </c>
      <c r="E126" s="42">
        <f t="shared" si="11"/>
        <v>23609</v>
      </c>
      <c r="F126" s="656">
        <f t="shared" si="12"/>
        <v>0</v>
      </c>
      <c r="J126" s="448" t="s">
        <v>244</v>
      </c>
      <c r="K126" t="str">
        <f t="shared" si="7"/>
        <v>㈱テラウチ</v>
      </c>
      <c r="L126" t="str">
        <f>K126</f>
        <v>㈱テラウチ</v>
      </c>
      <c r="M126" s="660">
        <f>SUMIF(受領確認!$D$3:$D$354,Sheet1!J126,受領確認!$N$3:$N$354)</f>
        <v>52272</v>
      </c>
      <c r="N126" s="660">
        <f t="shared" si="8"/>
        <v>52272</v>
      </c>
      <c r="O126" s="661">
        <f t="shared" si="9"/>
        <v>0</v>
      </c>
    </row>
    <row r="127" spans="2:16">
      <c r="B127" s="26" t="s">
        <v>432</v>
      </c>
      <c r="C127" s="42"/>
      <c r="E127" s="42">
        <f t="shared" si="11"/>
        <v>0</v>
      </c>
      <c r="F127" s="656">
        <f t="shared" si="12"/>
        <v>0</v>
      </c>
      <c r="J127" s="594" t="s">
        <v>1169</v>
      </c>
      <c r="K127" t="e">
        <f t="shared" si="7"/>
        <v>#N/A</v>
      </c>
      <c r="L127" s="26" t="s">
        <v>424</v>
      </c>
      <c r="M127" s="660">
        <f>SUMIF(受領確認!$D$3:$D$354,Sheet1!J127,受領確認!$N$3:$N$354)</f>
        <v>54000</v>
      </c>
      <c r="N127" s="660">
        <f t="shared" si="8"/>
        <v>54000</v>
      </c>
      <c r="O127" s="661">
        <f t="shared" si="9"/>
        <v>0</v>
      </c>
    </row>
    <row r="128" spans="2:16">
      <c r="B128" s="26" t="s">
        <v>399</v>
      </c>
      <c r="C128" s="42">
        <v>18900</v>
      </c>
      <c r="E128" s="42">
        <f t="shared" si="11"/>
        <v>18900</v>
      </c>
      <c r="F128" s="656">
        <f t="shared" si="12"/>
        <v>0</v>
      </c>
      <c r="J128" s="475" t="s">
        <v>1174</v>
      </c>
      <c r="K128" t="e">
        <f t="shared" si="7"/>
        <v>#N/A</v>
      </c>
      <c r="L128" s="26" t="s">
        <v>396</v>
      </c>
      <c r="M128" s="660">
        <f>SUMIF(受領確認!$D$3:$D$354,Sheet1!J128,受領確認!$N$3:$N$354)</f>
        <v>4069</v>
      </c>
      <c r="N128" s="660">
        <f t="shared" si="8"/>
        <v>169342</v>
      </c>
      <c r="O128" s="661">
        <f t="shared" si="9"/>
        <v>-165273</v>
      </c>
      <c r="P128" s="664" t="s">
        <v>1799</v>
      </c>
    </row>
    <row r="129" spans="2:16">
      <c r="B129" s="26" t="s">
        <v>416</v>
      </c>
      <c r="C129" s="42">
        <v>18598</v>
      </c>
      <c r="E129" s="42">
        <f t="shared" si="11"/>
        <v>18598</v>
      </c>
      <c r="F129" s="656">
        <f t="shared" si="12"/>
        <v>0</v>
      </c>
      <c r="J129" s="594" t="s">
        <v>1181</v>
      </c>
      <c r="K129" t="str">
        <f t="shared" si="7"/>
        <v>株式会社フォーバルテレコム</v>
      </c>
      <c r="L129" t="str">
        <f>K129</f>
        <v>株式会社フォーバルテレコム</v>
      </c>
      <c r="M129" s="660">
        <f>SUMIF(受領確認!$D$3:$D$354,Sheet1!J129,受領確認!$N$3:$N$354)</f>
        <v>191029</v>
      </c>
      <c r="N129" s="660">
        <f t="shared" si="8"/>
        <v>191029</v>
      </c>
      <c r="O129" s="661">
        <f t="shared" si="9"/>
        <v>0</v>
      </c>
    </row>
    <row r="130" spans="2:16">
      <c r="B130" s="26" t="s">
        <v>1349</v>
      </c>
      <c r="C130" s="42">
        <v>17653</v>
      </c>
      <c r="E130" s="42">
        <f t="shared" si="11"/>
        <v>17653</v>
      </c>
      <c r="F130" s="656">
        <f t="shared" si="12"/>
        <v>0</v>
      </c>
      <c r="J130" s="448" t="s">
        <v>1185</v>
      </c>
      <c r="K130" t="e">
        <f t="shared" si="7"/>
        <v>#N/A</v>
      </c>
      <c r="L130" s="25" t="s">
        <v>384</v>
      </c>
      <c r="M130" s="660">
        <f>SUMIF(受領確認!$D$3:$D$354,Sheet1!J130,受領確認!$N$3:$N$354)</f>
        <v>540000</v>
      </c>
      <c r="N130" s="660">
        <f t="shared" si="8"/>
        <v>540000</v>
      </c>
      <c r="O130" s="661">
        <f t="shared" si="9"/>
        <v>0</v>
      </c>
    </row>
    <row r="131" spans="2:16" ht="22.5">
      <c r="B131" s="26" t="s">
        <v>1350</v>
      </c>
      <c r="C131" s="42">
        <v>16804</v>
      </c>
      <c r="E131" s="42">
        <f t="shared" si="11"/>
        <v>16804</v>
      </c>
      <c r="F131" s="656">
        <f t="shared" si="12"/>
        <v>0</v>
      </c>
      <c r="J131" s="475" t="s">
        <v>1190</v>
      </c>
      <c r="K131" t="e">
        <f t="shared" si="7"/>
        <v>#N/A</v>
      </c>
      <c r="L131" s="26" t="s">
        <v>436</v>
      </c>
      <c r="M131" s="660">
        <f>SUMIF(受領確認!$D$3:$D$354,Sheet1!J131,受領確認!$N$3:$N$354)</f>
        <v>56214</v>
      </c>
      <c r="N131" s="660">
        <f t="shared" si="8"/>
        <v>56214</v>
      </c>
      <c r="O131" s="661">
        <f t="shared" si="9"/>
        <v>0</v>
      </c>
    </row>
    <row r="132" spans="2:16">
      <c r="B132" s="26" t="s">
        <v>421</v>
      </c>
      <c r="C132" s="42">
        <v>13932</v>
      </c>
      <c r="E132" s="42">
        <f t="shared" si="11"/>
        <v>13932</v>
      </c>
      <c r="F132" s="656">
        <f t="shared" si="12"/>
        <v>0</v>
      </c>
      <c r="J132" s="500" t="s">
        <v>1740</v>
      </c>
      <c r="K132" t="e">
        <f t="shared" si="7"/>
        <v>#N/A</v>
      </c>
      <c r="L132" s="657"/>
      <c r="M132" s="660">
        <f>SUMIF(受領確認!$D$3:$D$354,Sheet1!J132,受領確認!$N$3:$N$354)</f>
        <v>470935</v>
      </c>
      <c r="N132" s="660">
        <f t="shared" si="8"/>
        <v>0</v>
      </c>
      <c r="O132" s="661">
        <f t="shared" si="9"/>
        <v>470935</v>
      </c>
      <c r="P132" s="664" t="s">
        <v>1774</v>
      </c>
    </row>
    <row r="133" spans="2:16">
      <c r="B133" s="26" t="s">
        <v>400</v>
      </c>
      <c r="C133" s="42">
        <v>12312</v>
      </c>
      <c r="E133" s="42">
        <f t="shared" si="11"/>
        <v>12312</v>
      </c>
      <c r="F133" s="656">
        <f t="shared" si="12"/>
        <v>0</v>
      </c>
      <c r="J133" s="500" t="s">
        <v>1715</v>
      </c>
      <c r="K133" t="e">
        <f t="shared" ref="K133:K162" si="13">VLOOKUP(J133,$B$4:$B$205,1,FALSE)</f>
        <v>#N/A</v>
      </c>
      <c r="L133" s="26" t="s">
        <v>218</v>
      </c>
      <c r="M133" s="660">
        <f>SUMIF(受領確認!$D$3:$D$354,Sheet1!J133,受領確認!$N$3:$N$354)</f>
        <v>9967873</v>
      </c>
      <c r="N133" s="660">
        <f>M133</f>
        <v>9967873</v>
      </c>
      <c r="O133" s="661">
        <f t="shared" ref="O133:O168" si="14">M133-N133</f>
        <v>0</v>
      </c>
      <c r="P133" s="659" t="s">
        <v>1793</v>
      </c>
    </row>
    <row r="134" spans="2:16">
      <c r="B134" s="26" t="s">
        <v>411</v>
      </c>
      <c r="C134" s="42">
        <v>11520</v>
      </c>
      <c r="E134" s="42">
        <f t="shared" si="11"/>
        <v>11520</v>
      </c>
      <c r="F134" s="656">
        <f t="shared" si="12"/>
        <v>0</v>
      </c>
      <c r="J134" s="448" t="s">
        <v>237</v>
      </c>
      <c r="K134" t="str">
        <f t="shared" si="13"/>
        <v>㈱ハクホウ</v>
      </c>
      <c r="L134" t="str">
        <f>K134</f>
        <v>㈱ハクホウ</v>
      </c>
      <c r="M134" s="660">
        <f>SUMIF(受領確認!$D$3:$D$354,Sheet1!J134,受領確認!$N$3:$N$354)</f>
        <v>0</v>
      </c>
      <c r="N134" s="660">
        <f t="shared" ref="N134:N169" si="15">SUMIF($B$4:$B$205,L134,$E$4:$E$205)</f>
        <v>559966.4</v>
      </c>
      <c r="O134" s="661">
        <f t="shared" si="14"/>
        <v>-559966.4</v>
      </c>
      <c r="P134" s="659" t="s">
        <v>1768</v>
      </c>
    </row>
    <row r="135" spans="2:16">
      <c r="B135" s="26" t="s">
        <v>443</v>
      </c>
      <c r="C135" s="42">
        <v>7560</v>
      </c>
      <c r="E135" s="42">
        <f t="shared" si="11"/>
        <v>7560</v>
      </c>
      <c r="F135" s="656">
        <f t="shared" si="12"/>
        <v>0</v>
      </c>
      <c r="J135" s="448" t="s">
        <v>1211</v>
      </c>
      <c r="K135" t="e">
        <f t="shared" si="13"/>
        <v>#N/A</v>
      </c>
      <c r="L135" s="657"/>
      <c r="M135" s="660">
        <f>SUMIF(受領確認!$D$3:$D$354,Sheet1!J135,受領確認!$N$3:$N$354)</f>
        <v>0</v>
      </c>
      <c r="N135" s="660">
        <f t="shared" si="15"/>
        <v>0</v>
      </c>
      <c r="O135" s="661">
        <f t="shared" si="14"/>
        <v>0</v>
      </c>
    </row>
    <row r="136" spans="2:16">
      <c r="B136" s="26" t="s">
        <v>398</v>
      </c>
      <c r="C136" s="42">
        <v>6726</v>
      </c>
      <c r="E136" s="42">
        <f t="shared" si="11"/>
        <v>6726</v>
      </c>
      <c r="F136" s="656">
        <f t="shared" si="12"/>
        <v>0</v>
      </c>
      <c r="J136" s="448" t="s">
        <v>1215</v>
      </c>
      <c r="K136" t="e">
        <f t="shared" si="13"/>
        <v>#N/A</v>
      </c>
      <c r="L136" s="26" t="s">
        <v>1759</v>
      </c>
      <c r="M136" s="660">
        <f>SUMIF(受領確認!$D$3:$D$354,Sheet1!J136,受領確認!$N$3:$N$354)</f>
        <v>0</v>
      </c>
      <c r="N136" s="660">
        <f t="shared" si="15"/>
        <v>80001</v>
      </c>
      <c r="O136" s="661">
        <f t="shared" si="14"/>
        <v>-80001</v>
      </c>
      <c r="P136" s="659" t="s">
        <v>1768</v>
      </c>
    </row>
    <row r="137" spans="2:16">
      <c r="B137" s="26" t="s">
        <v>392</v>
      </c>
      <c r="C137" s="42">
        <v>6513</v>
      </c>
      <c r="E137" s="42">
        <f t="shared" si="11"/>
        <v>6513</v>
      </c>
      <c r="F137" s="656">
        <f t="shared" si="12"/>
        <v>0</v>
      </c>
      <c r="J137" s="448" t="s">
        <v>395</v>
      </c>
      <c r="K137" t="str">
        <f t="shared" si="13"/>
        <v>桜通り法律事務所</v>
      </c>
      <c r="L137" t="str">
        <f>K137</f>
        <v>桜通り法律事務所</v>
      </c>
      <c r="M137" s="660">
        <f>SUMIF(受領確認!$D$3:$D$354,Sheet1!J137,受領確認!$N$3:$N$354)</f>
        <v>0</v>
      </c>
      <c r="N137" s="660">
        <f t="shared" si="15"/>
        <v>108000</v>
      </c>
      <c r="O137" s="661">
        <f t="shared" si="14"/>
        <v>-108000</v>
      </c>
      <c r="P137" s="659" t="s">
        <v>1768</v>
      </c>
    </row>
    <row r="138" spans="2:16">
      <c r="B138" s="26" t="s">
        <v>419</v>
      </c>
      <c r="C138" s="42">
        <v>5940</v>
      </c>
      <c r="E138" s="42">
        <f t="shared" si="11"/>
        <v>5940</v>
      </c>
      <c r="F138" s="656">
        <f t="shared" si="12"/>
        <v>0</v>
      </c>
      <c r="J138" s="448" t="s">
        <v>1225</v>
      </c>
      <c r="K138" t="str">
        <f t="shared" si="13"/>
        <v>中央㈱</v>
      </c>
      <c r="L138" t="str">
        <f>K138</f>
        <v>中央㈱</v>
      </c>
      <c r="M138" s="660">
        <f>SUMIF(受領確認!$D$3:$D$354,Sheet1!J138,受領確認!$N$3:$N$354)</f>
        <v>0</v>
      </c>
      <c r="N138" s="660">
        <f t="shared" si="15"/>
        <v>674945</v>
      </c>
      <c r="O138" s="661">
        <f t="shared" si="14"/>
        <v>-674945</v>
      </c>
      <c r="P138" s="659" t="s">
        <v>1768</v>
      </c>
    </row>
    <row r="139" spans="2:16">
      <c r="B139" s="26" t="s">
        <v>414</v>
      </c>
      <c r="C139" s="42">
        <v>4320</v>
      </c>
      <c r="E139" s="42">
        <f t="shared" si="11"/>
        <v>4320</v>
      </c>
      <c r="F139" s="656">
        <f t="shared" si="12"/>
        <v>0</v>
      </c>
      <c r="J139" s="448" t="s">
        <v>1230</v>
      </c>
      <c r="K139" t="str">
        <f t="shared" si="13"/>
        <v>小嶋満寿美</v>
      </c>
      <c r="L139" t="str">
        <f>K139</f>
        <v>小嶋満寿美</v>
      </c>
      <c r="M139" s="660">
        <f>SUMIF(受領確認!$D$3:$D$354,Sheet1!J139,受領確認!$N$3:$N$354)</f>
        <v>0</v>
      </c>
      <c r="N139" s="660">
        <f t="shared" si="15"/>
        <v>278427</v>
      </c>
      <c r="O139" s="661">
        <f t="shared" si="14"/>
        <v>-278427</v>
      </c>
      <c r="P139" s="659" t="s">
        <v>1768</v>
      </c>
    </row>
    <row r="140" spans="2:16">
      <c r="B140" s="26" t="s">
        <v>435</v>
      </c>
      <c r="C140" s="42">
        <v>3240</v>
      </c>
      <c r="E140" s="42">
        <f t="shared" si="11"/>
        <v>3240</v>
      </c>
      <c r="F140" s="656">
        <f t="shared" si="12"/>
        <v>0</v>
      </c>
      <c r="J140" s="448" t="s">
        <v>1234</v>
      </c>
      <c r="K140" t="e">
        <f t="shared" si="13"/>
        <v>#N/A</v>
      </c>
      <c r="L140" s="26" t="s">
        <v>434</v>
      </c>
      <c r="M140" s="660">
        <f>SUMIF(受領確認!$D$3:$D$354,Sheet1!J140,受領確認!$N$3:$N$354)</f>
        <v>0</v>
      </c>
      <c r="N140" s="660">
        <f t="shared" si="15"/>
        <v>28800</v>
      </c>
      <c r="O140" s="661">
        <f t="shared" si="14"/>
        <v>-28800</v>
      </c>
      <c r="P140" s="659" t="s">
        <v>1768</v>
      </c>
    </row>
    <row r="141" spans="2:16">
      <c r="B141" s="26" t="s">
        <v>1351</v>
      </c>
      <c r="C141" s="42">
        <v>3177</v>
      </c>
      <c r="E141" s="42">
        <f t="shared" si="11"/>
        <v>3177</v>
      </c>
      <c r="F141" s="656">
        <f t="shared" si="12"/>
        <v>0</v>
      </c>
      <c r="J141" s="448" t="s">
        <v>1240</v>
      </c>
      <c r="K141" t="e">
        <f t="shared" si="13"/>
        <v>#N/A</v>
      </c>
      <c r="L141" s="657"/>
      <c r="M141" s="660">
        <f>SUMIF(受領確認!$D$3:$D$354,Sheet1!J141,受領確認!$N$3:$N$354)</f>
        <v>0</v>
      </c>
      <c r="N141" s="660">
        <f t="shared" si="15"/>
        <v>0</v>
      </c>
      <c r="O141" s="661">
        <f t="shared" si="14"/>
        <v>0</v>
      </c>
    </row>
    <row r="142" spans="2:16">
      <c r="B142" s="26" t="s">
        <v>1352</v>
      </c>
      <c r="C142" s="42">
        <v>2160</v>
      </c>
      <c r="E142" s="42">
        <f t="shared" si="11"/>
        <v>2160</v>
      </c>
      <c r="F142" s="656">
        <f t="shared" si="12"/>
        <v>-2160</v>
      </c>
      <c r="J142" s="448" t="s">
        <v>1245</v>
      </c>
      <c r="K142" t="e">
        <f t="shared" si="13"/>
        <v>#N/A</v>
      </c>
      <c r="L142" s="657"/>
      <c r="M142" s="660">
        <f>SUMIF(受領確認!$D$3:$D$354,Sheet1!J142,受領確認!$N$3:$N$354)</f>
        <v>0</v>
      </c>
      <c r="N142" s="660">
        <f t="shared" si="15"/>
        <v>0</v>
      </c>
      <c r="O142" s="661">
        <f t="shared" si="14"/>
        <v>0</v>
      </c>
    </row>
    <row r="143" spans="2:16">
      <c r="B143" s="26" t="s">
        <v>442</v>
      </c>
      <c r="C143" s="42">
        <v>1518</v>
      </c>
      <c r="E143" s="42">
        <f t="shared" si="11"/>
        <v>1518</v>
      </c>
      <c r="F143" s="656">
        <f t="shared" si="12"/>
        <v>0</v>
      </c>
      <c r="J143" s="448" t="s">
        <v>1250</v>
      </c>
      <c r="K143" t="e">
        <f t="shared" si="13"/>
        <v>#N/A</v>
      </c>
      <c r="L143" s="657"/>
      <c r="M143" s="660">
        <f>SUMIF(受領確認!$D$3:$D$354,Sheet1!J143,受領確認!$N$3:$N$354)</f>
        <v>0</v>
      </c>
      <c r="N143" s="660">
        <f t="shared" si="15"/>
        <v>0</v>
      </c>
      <c r="O143" s="661">
        <f t="shared" si="14"/>
        <v>0</v>
      </c>
    </row>
    <row r="144" spans="2:16">
      <c r="B144" s="26" t="s">
        <v>178</v>
      </c>
      <c r="C144" s="42">
        <v>800</v>
      </c>
      <c r="E144" s="42">
        <f t="shared" si="11"/>
        <v>800</v>
      </c>
      <c r="F144" s="663">
        <f>-E144</f>
        <v>-800</v>
      </c>
      <c r="J144" s="594" t="s">
        <v>1257</v>
      </c>
      <c r="K144" t="e">
        <f t="shared" si="13"/>
        <v>#N/A</v>
      </c>
      <c r="L144" s="657"/>
      <c r="M144" s="660">
        <f>SUMIF(受領確認!$D$3:$D$354,Sheet1!J144,受領確認!$N$3:$N$354)</f>
        <v>0</v>
      </c>
      <c r="N144" s="660">
        <f t="shared" si="15"/>
        <v>0</v>
      </c>
      <c r="O144" s="661">
        <f t="shared" si="14"/>
        <v>0</v>
      </c>
    </row>
    <row r="145" spans="2:16" ht="22.5">
      <c r="B145" s="26" t="s">
        <v>383</v>
      </c>
      <c r="C145" s="42">
        <v>2649616.8084999998</v>
      </c>
      <c r="E145" s="42">
        <f t="shared" ref="E145:E151" si="16">SUM(C145:D145)</f>
        <v>2649616.8084999998</v>
      </c>
      <c r="F145" s="656">
        <f t="shared" si="12"/>
        <v>0</v>
      </c>
      <c r="J145" s="448" t="s">
        <v>1260</v>
      </c>
      <c r="K145" t="e">
        <f t="shared" si="13"/>
        <v>#N/A</v>
      </c>
      <c r="L145" s="26" t="s">
        <v>433</v>
      </c>
      <c r="M145" s="660">
        <f>SUMIF(受領確認!$D$3:$D$354,Sheet1!J145,受領確認!$N$3:$N$354)</f>
        <v>0</v>
      </c>
      <c r="N145" s="660">
        <f t="shared" si="15"/>
        <v>226070</v>
      </c>
      <c r="O145" s="661">
        <f t="shared" si="14"/>
        <v>-226070</v>
      </c>
      <c r="P145" s="659" t="s">
        <v>1768</v>
      </c>
    </row>
    <row r="146" spans="2:16">
      <c r="B146" s="26" t="s">
        <v>1353</v>
      </c>
      <c r="C146" s="42">
        <v>7831323</v>
      </c>
      <c r="E146" s="42">
        <f t="shared" si="16"/>
        <v>7831323</v>
      </c>
      <c r="F146" s="656">
        <f t="shared" ref="F146:F189" si="17">SUMIF($L$4:$L$180,B146,$N$4:$N$180)-E146</f>
        <v>0</v>
      </c>
      <c r="J146" s="493" t="s">
        <v>1264</v>
      </c>
      <c r="K146" t="e">
        <f t="shared" si="13"/>
        <v>#N/A</v>
      </c>
      <c r="L146" s="658"/>
      <c r="M146" s="660">
        <f>SUMIF(受領確認!$D$3:$D$354,Sheet1!J146,受領確認!$N$3:$N$354)</f>
        <v>0</v>
      </c>
      <c r="N146" s="660">
        <f t="shared" si="15"/>
        <v>0</v>
      </c>
      <c r="O146" s="661">
        <f t="shared" si="14"/>
        <v>0</v>
      </c>
    </row>
    <row r="147" spans="2:16">
      <c r="B147" s="26" t="s">
        <v>1354</v>
      </c>
      <c r="C147" s="42">
        <v>388255</v>
      </c>
      <c r="E147" s="42">
        <f t="shared" si="16"/>
        <v>388255</v>
      </c>
      <c r="F147" s="656">
        <f t="shared" si="17"/>
        <v>0</v>
      </c>
      <c r="J147" s="448" t="s">
        <v>240</v>
      </c>
      <c r="K147" t="str">
        <f t="shared" si="13"/>
        <v>㈱ビーエムマーク</v>
      </c>
      <c r="L147" t="str">
        <f>K147</f>
        <v>㈱ビーエムマーク</v>
      </c>
      <c r="M147" s="660">
        <f>SUMIF(受領確認!$D$3:$D$354,Sheet1!J147,受領確認!$N$3:$N$354)</f>
        <v>0</v>
      </c>
      <c r="N147" s="660">
        <f t="shared" si="15"/>
        <v>158422</v>
      </c>
      <c r="O147" s="661">
        <f t="shared" si="14"/>
        <v>-158422</v>
      </c>
      <c r="P147" s="659" t="s">
        <v>1768</v>
      </c>
    </row>
    <row r="148" spans="2:16">
      <c r="B148" s="26" t="s">
        <v>430</v>
      </c>
      <c r="C148" s="42">
        <f>7145346+1125822</f>
        <v>8271168</v>
      </c>
      <c r="E148" s="42">
        <f t="shared" si="16"/>
        <v>8271168</v>
      </c>
      <c r="F148" s="656">
        <f t="shared" si="17"/>
        <v>0</v>
      </c>
      <c r="J148" s="448" t="s">
        <v>1272</v>
      </c>
      <c r="K148" t="e">
        <f t="shared" si="13"/>
        <v>#N/A</v>
      </c>
      <c r="L148" s="26" t="s">
        <v>249</v>
      </c>
      <c r="M148" s="660">
        <f>SUMIF(受領確認!$D$3:$D$354,Sheet1!J148,受領確認!$N$3:$N$354)</f>
        <v>0</v>
      </c>
      <c r="N148" s="660">
        <f t="shared" si="15"/>
        <v>22939</v>
      </c>
      <c r="O148" s="661">
        <f t="shared" si="14"/>
        <v>-22939</v>
      </c>
      <c r="P148" s="659" t="s">
        <v>1768</v>
      </c>
    </row>
    <row r="149" spans="2:16">
      <c r="B149" s="26" t="s">
        <v>1750</v>
      </c>
      <c r="C149" s="42">
        <v>9700</v>
      </c>
      <c r="E149" s="42">
        <f t="shared" si="16"/>
        <v>9700</v>
      </c>
      <c r="F149" s="656">
        <f t="shared" si="17"/>
        <v>0</v>
      </c>
      <c r="J149" s="448" t="s">
        <v>1278</v>
      </c>
      <c r="K149" t="e">
        <f t="shared" si="13"/>
        <v>#N/A</v>
      </c>
      <c r="L149" s="657"/>
      <c r="M149" s="660">
        <f>SUMIF(受領確認!$D$3:$D$354,Sheet1!J149,受領確認!$N$3:$N$354)</f>
        <v>0</v>
      </c>
      <c r="N149" s="660">
        <f t="shared" si="15"/>
        <v>0</v>
      </c>
      <c r="O149" s="661">
        <f t="shared" si="14"/>
        <v>0</v>
      </c>
    </row>
    <row r="150" spans="2:16">
      <c r="B150" s="26" t="s">
        <v>1751</v>
      </c>
      <c r="C150" s="42">
        <v>1408126</v>
      </c>
      <c r="E150" s="42">
        <f t="shared" si="16"/>
        <v>1408126</v>
      </c>
      <c r="F150" s="656">
        <f t="shared" si="17"/>
        <v>0</v>
      </c>
      <c r="J150" s="448" t="s">
        <v>1283</v>
      </c>
      <c r="K150" t="e">
        <f t="shared" si="13"/>
        <v>#N/A</v>
      </c>
      <c r="L150" s="657"/>
      <c r="M150" s="660">
        <f>SUMIF(受領確認!$D$3:$D$354,Sheet1!J150,受領確認!$N$3:$N$354)</f>
        <v>0</v>
      </c>
      <c r="N150" s="660">
        <f t="shared" si="15"/>
        <v>0</v>
      </c>
      <c r="O150" s="661">
        <f t="shared" si="14"/>
        <v>0</v>
      </c>
    </row>
    <row r="151" spans="2:16">
      <c r="B151" s="26" t="s">
        <v>431</v>
      </c>
      <c r="C151" s="42">
        <v>792000</v>
      </c>
      <c r="E151" s="42">
        <f t="shared" si="16"/>
        <v>792000</v>
      </c>
      <c r="F151" s="656">
        <f t="shared" si="17"/>
        <v>0</v>
      </c>
      <c r="J151" s="448" t="s">
        <v>1287</v>
      </c>
      <c r="K151" t="e">
        <f t="shared" si="13"/>
        <v>#N/A</v>
      </c>
      <c r="L151" s="26" t="s">
        <v>418</v>
      </c>
      <c r="M151" s="660">
        <f>SUMIF(受領確認!$D$3:$D$354,Sheet1!J151,受領確認!$N$3:$N$354)</f>
        <v>0</v>
      </c>
      <c r="N151" s="660">
        <f t="shared" si="15"/>
        <v>569257</v>
      </c>
      <c r="O151" s="661">
        <f t="shared" si="14"/>
        <v>-569257</v>
      </c>
      <c r="P151" s="659" t="s">
        <v>1768</v>
      </c>
    </row>
    <row r="152" spans="2:16">
      <c r="B152" s="28" t="s">
        <v>50</v>
      </c>
      <c r="C152" s="652">
        <f>SUM(C81:C151)</f>
        <v>33666223.808499999</v>
      </c>
      <c r="E152" s="652"/>
      <c r="F152" s="656">
        <f t="shared" si="17"/>
        <v>0</v>
      </c>
      <c r="J152" s="448" t="s">
        <v>1292</v>
      </c>
      <c r="K152" t="e">
        <f t="shared" si="13"/>
        <v>#N/A</v>
      </c>
      <c r="L152" s="26" t="s">
        <v>415</v>
      </c>
      <c r="M152" s="660">
        <f>SUMIF(受領確認!$D$3:$D$354,Sheet1!J152,受領確認!$N$3:$N$354)</f>
        <v>0</v>
      </c>
      <c r="N152" s="660">
        <f t="shared" si="15"/>
        <v>74304</v>
      </c>
      <c r="O152" s="661">
        <f t="shared" si="14"/>
        <v>-74304</v>
      </c>
      <c r="P152" s="659" t="s">
        <v>1768</v>
      </c>
    </row>
    <row r="153" spans="2:16">
      <c r="B153" s="25" t="s">
        <v>448</v>
      </c>
      <c r="C153" s="651">
        <v>15064000</v>
      </c>
      <c r="E153" s="651">
        <f t="shared" ref="E153:E158" si="18">SUM(C153:D153)</f>
        <v>15064000</v>
      </c>
      <c r="F153" s="656">
        <f t="shared" si="17"/>
        <v>6781100</v>
      </c>
      <c r="J153" s="448" t="s">
        <v>1297</v>
      </c>
      <c r="K153" t="str">
        <f t="shared" si="13"/>
        <v>伊藤信子</v>
      </c>
      <c r="L153" t="str">
        <f>K153</f>
        <v>伊藤信子</v>
      </c>
      <c r="M153" s="660">
        <f>SUMIF(受領確認!$D$3:$D$354,Sheet1!J153,受領確認!$N$3:$N$354)</f>
        <v>0</v>
      </c>
      <c r="N153" s="660">
        <f t="shared" si="15"/>
        <v>153050</v>
      </c>
      <c r="O153" s="661">
        <f t="shared" si="14"/>
        <v>-153050</v>
      </c>
      <c r="P153" s="659" t="s">
        <v>1768</v>
      </c>
    </row>
    <row r="154" spans="2:16">
      <c r="B154" s="26" t="s">
        <v>1344</v>
      </c>
      <c r="C154" s="42">
        <v>15410300</v>
      </c>
      <c r="E154" s="42">
        <f t="shared" si="18"/>
        <v>15410300</v>
      </c>
      <c r="F154" s="656">
        <f t="shared" si="17"/>
        <v>10662800</v>
      </c>
      <c r="J154" s="448" t="s">
        <v>1302</v>
      </c>
      <c r="K154" t="e">
        <f t="shared" si="13"/>
        <v>#N/A</v>
      </c>
      <c r="L154" s="26" t="s">
        <v>412</v>
      </c>
      <c r="M154" s="660">
        <f>SUMIF(受領確認!$D$3:$D$354,Sheet1!J154,受領確認!$N$3:$N$354)</f>
        <v>0</v>
      </c>
      <c r="N154" s="660">
        <f t="shared" si="15"/>
        <v>28080</v>
      </c>
      <c r="O154" s="661">
        <f t="shared" si="14"/>
        <v>-28080</v>
      </c>
      <c r="P154" s="659" t="s">
        <v>1768</v>
      </c>
    </row>
    <row r="155" spans="2:16">
      <c r="B155" s="26" t="s">
        <v>449</v>
      </c>
      <c r="C155" s="42">
        <v>17263400</v>
      </c>
      <c r="E155" s="42">
        <f t="shared" si="18"/>
        <v>17263400</v>
      </c>
      <c r="F155" s="656">
        <f t="shared" si="17"/>
        <v>15118200</v>
      </c>
      <c r="J155" s="448" t="s">
        <v>1308</v>
      </c>
      <c r="K155" t="e">
        <f t="shared" si="13"/>
        <v>#N/A</v>
      </c>
      <c r="L155" s="26" t="s">
        <v>409</v>
      </c>
      <c r="M155" s="660">
        <f>SUMIF(受領確認!$D$3:$D$354,Sheet1!J155,受領確認!$N$3:$N$354)</f>
        <v>0</v>
      </c>
      <c r="N155" s="660">
        <f t="shared" si="15"/>
        <v>130140</v>
      </c>
      <c r="O155" s="661">
        <f t="shared" si="14"/>
        <v>-130140</v>
      </c>
      <c r="P155" s="659" t="s">
        <v>1768</v>
      </c>
    </row>
    <row r="156" spans="2:16">
      <c r="B156" s="26" t="s">
        <v>1345</v>
      </c>
      <c r="C156" s="42">
        <v>10662800</v>
      </c>
      <c r="E156" s="42">
        <f t="shared" si="18"/>
        <v>10662800</v>
      </c>
      <c r="F156" s="656">
        <f t="shared" si="17"/>
        <v>-10662800</v>
      </c>
      <c r="J156" s="448" t="s">
        <v>1313</v>
      </c>
      <c r="K156" t="e">
        <f t="shared" si="13"/>
        <v>#N/A</v>
      </c>
      <c r="L156" s="657"/>
      <c r="M156" s="660">
        <f>SUMIF(受領確認!$D$3:$D$354,Sheet1!J156,受領確認!$N$3:$N$354)</f>
        <v>0</v>
      </c>
      <c r="N156" s="660">
        <f t="shared" si="15"/>
        <v>0</v>
      </c>
      <c r="O156" s="661">
        <f t="shared" si="14"/>
        <v>0</v>
      </c>
    </row>
    <row r="157" spans="2:16">
      <c r="B157" s="26" t="s">
        <v>450</v>
      </c>
      <c r="C157" s="42">
        <v>15118200</v>
      </c>
      <c r="E157" s="42">
        <f t="shared" si="18"/>
        <v>15118200</v>
      </c>
      <c r="F157" s="656">
        <f t="shared" si="17"/>
        <v>-15118200</v>
      </c>
      <c r="J157" s="448" t="s">
        <v>1319</v>
      </c>
      <c r="K157" t="e">
        <f t="shared" si="13"/>
        <v>#N/A</v>
      </c>
      <c r="L157" s="657"/>
      <c r="M157" s="660">
        <f>SUMIF(受領確認!$D$3:$D$354,Sheet1!J157,受領確認!$N$3:$N$354)</f>
        <v>0</v>
      </c>
      <c r="N157" s="660">
        <f t="shared" si="15"/>
        <v>0</v>
      </c>
      <c r="O157" s="661">
        <f t="shared" si="14"/>
        <v>0</v>
      </c>
    </row>
    <row r="158" spans="2:16">
      <c r="B158" s="26" t="s">
        <v>451</v>
      </c>
      <c r="C158" s="42">
        <v>6781100</v>
      </c>
      <c r="E158" s="42">
        <f t="shared" si="18"/>
        <v>6781100</v>
      </c>
      <c r="F158" s="656">
        <f t="shared" si="17"/>
        <v>-6781100</v>
      </c>
      <c r="J158" s="448" t="s">
        <v>1325</v>
      </c>
      <c r="K158" t="e">
        <f t="shared" si="13"/>
        <v>#N/A</v>
      </c>
      <c r="M158" s="660">
        <f>SUMIF(受領確認!$D$3:$D$354,Sheet1!J158,受領確認!$N$3:$N$354)</f>
        <v>0</v>
      </c>
      <c r="N158" s="660">
        <f t="shared" si="15"/>
        <v>0</v>
      </c>
      <c r="O158" s="661">
        <f t="shared" si="14"/>
        <v>0</v>
      </c>
    </row>
    <row r="159" spans="2:16">
      <c r="B159" s="28" t="s">
        <v>50</v>
      </c>
      <c r="C159" s="652">
        <f>SUM(C153:C158)</f>
        <v>80299800</v>
      </c>
      <c r="E159" s="652"/>
      <c r="F159" s="656">
        <f t="shared" si="17"/>
        <v>0</v>
      </c>
      <c r="J159" s="448" t="s">
        <v>382</v>
      </c>
      <c r="K159" t="e">
        <f t="shared" si="13"/>
        <v>#N/A</v>
      </c>
      <c r="M159" s="660">
        <f>SUMIF(受領確認!$D$3:$D$354,Sheet1!J159,受領確認!$N$3:$N$354)</f>
        <v>0</v>
      </c>
      <c r="N159" s="660">
        <f t="shared" si="15"/>
        <v>0</v>
      </c>
      <c r="O159" s="661">
        <f t="shared" si="14"/>
        <v>0</v>
      </c>
    </row>
    <row r="160" spans="2:16">
      <c r="B160" s="25" t="s">
        <v>454</v>
      </c>
      <c r="C160" s="651">
        <v>6108278</v>
      </c>
      <c r="E160" s="651"/>
      <c r="F160" s="656">
        <f t="shared" si="17"/>
        <v>0</v>
      </c>
      <c r="J160" s="594" t="s">
        <v>1336</v>
      </c>
      <c r="K160" t="e">
        <f t="shared" si="13"/>
        <v>#N/A</v>
      </c>
      <c r="M160" s="660">
        <f>SUMIF(受領確認!$D$3:$D$354,Sheet1!J160,受領確認!$N$3:$N$354)</f>
        <v>0</v>
      </c>
      <c r="N160" s="660">
        <f t="shared" si="15"/>
        <v>0</v>
      </c>
      <c r="O160" s="661">
        <f t="shared" si="14"/>
        <v>0</v>
      </c>
    </row>
    <row r="161" spans="2:16">
      <c r="B161" s="26" t="s">
        <v>455</v>
      </c>
      <c r="C161" s="42">
        <v>400663</v>
      </c>
      <c r="E161" s="42"/>
      <c r="F161" s="656">
        <f t="shared" si="17"/>
        <v>0</v>
      </c>
      <c r="J161" s="594" t="s">
        <v>1338</v>
      </c>
      <c r="K161" t="str">
        <f t="shared" si="13"/>
        <v>東京海上日動火災保険株式会社</v>
      </c>
      <c r="L161" t="str">
        <f>K161</f>
        <v>東京海上日動火災保険株式会社</v>
      </c>
      <c r="M161" s="660">
        <f>SUMIF(受領確認!$D$3:$D$354,Sheet1!J161,受領確認!$N$3:$N$354)</f>
        <v>0</v>
      </c>
      <c r="N161" s="660">
        <f t="shared" si="15"/>
        <v>124640</v>
      </c>
      <c r="O161" s="661">
        <f t="shared" si="14"/>
        <v>-124640</v>
      </c>
      <c r="P161" s="659" t="s">
        <v>1768</v>
      </c>
    </row>
    <row r="162" spans="2:16">
      <c r="B162" s="26" t="s">
        <v>456</v>
      </c>
      <c r="C162" s="42">
        <v>166000</v>
      </c>
      <c r="E162" s="42"/>
      <c r="F162" s="656">
        <f t="shared" si="17"/>
        <v>0</v>
      </c>
      <c r="J162" s="493" t="s">
        <v>1340</v>
      </c>
      <c r="K162" t="e">
        <f t="shared" si="13"/>
        <v>#N/A</v>
      </c>
      <c r="M162" s="660">
        <f>SUMIF(受領確認!$D$3:$D$354,Sheet1!J162,受領確認!$N$3:$N$354)</f>
        <v>0</v>
      </c>
      <c r="N162" s="660">
        <f t="shared" si="15"/>
        <v>0</v>
      </c>
      <c r="O162" s="661">
        <f t="shared" si="14"/>
        <v>0</v>
      </c>
    </row>
    <row r="163" spans="2:16" ht="12.5">
      <c r="B163" s="26" t="s">
        <v>457</v>
      </c>
      <c r="C163" s="42">
        <v>2950100</v>
      </c>
      <c r="E163" s="42"/>
      <c r="F163" s="656">
        <f t="shared" si="17"/>
        <v>0</v>
      </c>
      <c r="J163" s="26" t="s">
        <v>1353</v>
      </c>
      <c r="L163" t="str">
        <f>J163</f>
        <v>給与手当（6月給与日割）</v>
      </c>
      <c r="N163" s="656">
        <f t="shared" si="15"/>
        <v>7831323</v>
      </c>
      <c r="O163" s="661">
        <f t="shared" si="14"/>
        <v>-7831323</v>
      </c>
      <c r="P163" s="659" t="s">
        <v>1769</v>
      </c>
    </row>
    <row r="164" spans="2:16" ht="12.5">
      <c r="B164" s="26"/>
      <c r="C164" s="42"/>
      <c r="E164" s="42"/>
      <c r="F164" s="656">
        <f t="shared" si="17"/>
        <v>0</v>
      </c>
      <c r="J164" s="26" t="s">
        <v>1354</v>
      </c>
      <c r="L164" t="str">
        <f t="shared" ref="L164:L169" si="19">J164</f>
        <v>通勤手当（6月給与日割）</v>
      </c>
      <c r="N164" s="656">
        <f t="shared" si="15"/>
        <v>388255</v>
      </c>
      <c r="O164" s="661">
        <f t="shared" si="14"/>
        <v>-388255</v>
      </c>
      <c r="P164" s="659" t="s">
        <v>1769</v>
      </c>
    </row>
    <row r="165" spans="2:16" ht="12.5">
      <c r="B165" s="26"/>
      <c r="C165" s="42"/>
      <c r="E165" s="42"/>
      <c r="F165" s="656">
        <f t="shared" si="17"/>
        <v>0</v>
      </c>
      <c r="J165" s="26" t="s">
        <v>430</v>
      </c>
      <c r="L165" t="str">
        <f t="shared" si="19"/>
        <v>社会保険料</v>
      </c>
      <c r="N165" s="656">
        <f t="shared" si="15"/>
        <v>8271168</v>
      </c>
      <c r="O165" s="661">
        <f t="shared" si="14"/>
        <v>-8271168</v>
      </c>
      <c r="P165" s="659" t="s">
        <v>1769</v>
      </c>
    </row>
    <row r="166" spans="2:16" ht="12.5">
      <c r="B166" s="28" t="s">
        <v>50</v>
      </c>
      <c r="C166" s="652">
        <f>SUM(C160:C165)</f>
        <v>9625041</v>
      </c>
      <c r="E166" s="652"/>
      <c r="F166" s="656">
        <f t="shared" si="17"/>
        <v>0</v>
      </c>
      <c r="J166" s="26" t="s">
        <v>1750</v>
      </c>
      <c r="L166" t="str">
        <f t="shared" si="19"/>
        <v>社会保険料（延滞金）</v>
      </c>
      <c r="N166" s="656">
        <f t="shared" si="15"/>
        <v>9700</v>
      </c>
      <c r="O166" s="661">
        <f t="shared" si="14"/>
        <v>-9700</v>
      </c>
      <c r="P166" s="659" t="s">
        <v>1769</v>
      </c>
    </row>
    <row r="167" spans="2:16" ht="12.5">
      <c r="B167" s="25" t="s">
        <v>67</v>
      </c>
      <c r="C167" s="651">
        <v>288367000</v>
      </c>
      <c r="E167" s="651">
        <f t="shared" ref="E167:E176" si="20">SUM(C167:D167)</f>
        <v>288367000</v>
      </c>
      <c r="F167" s="656">
        <f t="shared" si="17"/>
        <v>0</v>
      </c>
      <c r="J167" s="26" t="s">
        <v>1751</v>
      </c>
      <c r="L167" t="str">
        <f t="shared" si="19"/>
        <v>東京労働局</v>
      </c>
      <c r="N167" s="656">
        <f t="shared" si="15"/>
        <v>1408126</v>
      </c>
      <c r="O167" s="661">
        <f t="shared" si="14"/>
        <v>-1408126</v>
      </c>
      <c r="P167" s="659" t="s">
        <v>1769</v>
      </c>
    </row>
    <row r="168" spans="2:16" ht="12.5">
      <c r="B168" s="26" t="s">
        <v>68</v>
      </c>
      <c r="C168" s="42">
        <v>268894000</v>
      </c>
      <c r="E168" s="42">
        <f t="shared" si="20"/>
        <v>268894000</v>
      </c>
      <c r="F168" s="656">
        <f t="shared" si="17"/>
        <v>0</v>
      </c>
      <c r="J168" s="26" t="s">
        <v>431</v>
      </c>
      <c r="L168" t="str">
        <f t="shared" si="19"/>
        <v>麻布税務署</v>
      </c>
      <c r="N168" s="656">
        <f t="shared" si="15"/>
        <v>792000</v>
      </c>
      <c r="O168" s="661">
        <f t="shared" si="14"/>
        <v>-792000</v>
      </c>
      <c r="P168" s="659" t="s">
        <v>1769</v>
      </c>
    </row>
    <row r="169" spans="2:16" ht="12.5">
      <c r="B169" s="26" t="s">
        <v>69</v>
      </c>
      <c r="C169" s="42">
        <v>138884000</v>
      </c>
      <c r="E169" s="42">
        <f t="shared" si="20"/>
        <v>138884000</v>
      </c>
      <c r="F169" s="656">
        <f t="shared" si="17"/>
        <v>0</v>
      </c>
      <c r="J169" s="26" t="s">
        <v>420</v>
      </c>
      <c r="L169" t="str">
        <f t="shared" si="19"/>
        <v>ﾊﾀﾀﾞﾏｻﾊﾙ</v>
      </c>
      <c r="N169" s="656">
        <f t="shared" si="15"/>
        <v>540000</v>
      </c>
      <c r="O169" s="661">
        <f t="shared" ref="O169:O174" si="21">M169-N169</f>
        <v>-540000</v>
      </c>
      <c r="P169" s="659" t="s">
        <v>1768</v>
      </c>
    </row>
    <row r="170" spans="2:16" ht="12.5">
      <c r="B170" s="26" t="s">
        <v>71</v>
      </c>
      <c r="C170" s="42">
        <v>137223000</v>
      </c>
      <c r="E170" s="42">
        <f t="shared" si="20"/>
        <v>137223000</v>
      </c>
      <c r="F170" s="656">
        <f t="shared" si="17"/>
        <v>0</v>
      </c>
      <c r="J170" s="26" t="s">
        <v>1348</v>
      </c>
      <c r="L170" t="str">
        <f>J170</f>
        <v>㈱イーストン</v>
      </c>
      <c r="N170" s="656">
        <f>SUMIF($B$4:$B$205,L170,$E$4:$E$205)</f>
        <v>266409</v>
      </c>
      <c r="O170" s="661">
        <f t="shared" si="21"/>
        <v>-266409</v>
      </c>
      <c r="P170" s="659" t="s">
        <v>1768</v>
      </c>
    </row>
    <row r="171" spans="2:16" ht="12.5">
      <c r="B171" s="26" t="s">
        <v>72</v>
      </c>
      <c r="C171" s="42">
        <v>120432000</v>
      </c>
      <c r="E171" s="42">
        <f t="shared" si="20"/>
        <v>120432000</v>
      </c>
      <c r="F171" s="656">
        <f t="shared" si="17"/>
        <v>0</v>
      </c>
      <c r="J171" s="26" t="s">
        <v>422</v>
      </c>
      <c r="L171" t="str">
        <f>J171</f>
        <v>VOGEL</v>
      </c>
      <c r="N171" s="656">
        <f>SUMIF($B$4:$B$205,L171,$E$4:$E$205)</f>
        <v>162000</v>
      </c>
      <c r="O171" s="661">
        <f t="shared" si="21"/>
        <v>-162000</v>
      </c>
      <c r="P171" s="659" t="s">
        <v>1768</v>
      </c>
    </row>
    <row r="172" spans="2:16" ht="12.5">
      <c r="B172" s="26" t="s">
        <v>73</v>
      </c>
      <c r="C172" s="42">
        <v>74414000</v>
      </c>
      <c r="E172" s="42">
        <f t="shared" si="20"/>
        <v>74414000</v>
      </c>
      <c r="F172" s="656">
        <f t="shared" si="17"/>
        <v>0</v>
      </c>
      <c r="J172" s="26" t="s">
        <v>443</v>
      </c>
      <c r="L172" t="str">
        <f>J172</f>
        <v>アルテリア・ネットワークス株式会社</v>
      </c>
      <c r="N172" s="656">
        <f>SUMIF($B$4:$B$205,L172,$E$4:$E$205)</f>
        <v>7560</v>
      </c>
      <c r="O172" s="661">
        <f t="shared" si="21"/>
        <v>-7560</v>
      </c>
      <c r="P172" s="659" t="s">
        <v>1768</v>
      </c>
    </row>
    <row r="173" spans="2:16" ht="12.5">
      <c r="B173" s="26" t="s">
        <v>74</v>
      </c>
      <c r="C173" s="42">
        <v>41005000</v>
      </c>
      <c r="E173" s="42">
        <f t="shared" si="20"/>
        <v>41005000</v>
      </c>
      <c r="F173" s="656">
        <f t="shared" si="17"/>
        <v>0</v>
      </c>
      <c r="J173" s="26" t="s">
        <v>1351</v>
      </c>
      <c r="L173" t="str">
        <f>J173</f>
        <v>東京都水道局</v>
      </c>
      <c r="N173" s="656">
        <f>SUMIF($B$4:$B$205,L173,$E$4:$E$205)</f>
        <v>3177</v>
      </c>
      <c r="O173" s="661">
        <f t="shared" si="21"/>
        <v>-3177</v>
      </c>
      <c r="P173" s="659" t="s">
        <v>1768</v>
      </c>
    </row>
    <row r="174" spans="2:16" ht="12.5">
      <c r="B174" s="26" t="s">
        <v>75</v>
      </c>
      <c r="C174" s="42">
        <v>17100000</v>
      </c>
      <c r="E174" s="42">
        <f t="shared" si="20"/>
        <v>17100000</v>
      </c>
      <c r="F174" s="656">
        <f t="shared" si="17"/>
        <v>0</v>
      </c>
      <c r="J174" s="26" t="s">
        <v>442</v>
      </c>
      <c r="L174" t="str">
        <f>J174</f>
        <v>東京ガス株式会社</v>
      </c>
      <c r="N174" s="656">
        <f>SUMIF($B$4:$B$205,L174,$E$4:$E$205)</f>
        <v>1518</v>
      </c>
      <c r="O174" s="661">
        <f t="shared" si="21"/>
        <v>-1518</v>
      </c>
      <c r="P174" s="659" t="s">
        <v>1768</v>
      </c>
    </row>
    <row r="175" spans="2:16" ht="12.5">
      <c r="B175" s="26" t="s">
        <v>77</v>
      </c>
      <c r="C175" s="653">
        <v>0</v>
      </c>
      <c r="E175" s="653">
        <f t="shared" si="20"/>
        <v>0</v>
      </c>
      <c r="F175" s="656">
        <f t="shared" si="17"/>
        <v>0</v>
      </c>
      <c r="J175" s="26"/>
      <c r="M175" s="661">
        <f>SUM(M4:M174)</f>
        <v>1715486044</v>
      </c>
      <c r="N175" s="661" t="e">
        <f>SUM(N4:N174)</f>
        <v>#REF!</v>
      </c>
      <c r="O175" s="661" t="e">
        <f>SUM(O4:O174)</f>
        <v>#REF!</v>
      </c>
    </row>
    <row r="176" spans="2:16" ht="12.5">
      <c r="B176" s="26" t="s">
        <v>70</v>
      </c>
      <c r="C176" s="653">
        <v>0</v>
      </c>
      <c r="E176" s="653">
        <f t="shared" si="20"/>
        <v>0</v>
      </c>
      <c r="F176" s="656">
        <f t="shared" si="17"/>
        <v>0</v>
      </c>
      <c r="J176"/>
      <c r="M176" s="662">
        <f>受領確認!N354-M175</f>
        <v>0</v>
      </c>
      <c r="N176" s="656" t="e">
        <f>E207-N175</f>
        <v>#REF!</v>
      </c>
    </row>
    <row r="177" spans="2:10" ht="12.5">
      <c r="B177" s="26"/>
      <c r="C177" s="42"/>
      <c r="E177" s="42"/>
      <c r="F177" s="656">
        <f t="shared" si="17"/>
        <v>0</v>
      </c>
      <c r="J177"/>
    </row>
    <row r="178" spans="2:10" ht="12.5">
      <c r="B178" s="26"/>
      <c r="C178" s="42"/>
      <c r="E178" s="42"/>
      <c r="F178" s="656">
        <f t="shared" si="17"/>
        <v>0</v>
      </c>
      <c r="J178"/>
    </row>
    <row r="179" spans="2:10" ht="12.5">
      <c r="B179" s="26"/>
      <c r="C179" s="42"/>
      <c r="E179" s="42"/>
      <c r="F179" s="656">
        <f t="shared" si="17"/>
        <v>0</v>
      </c>
      <c r="J179"/>
    </row>
    <row r="180" spans="2:10" ht="12.5">
      <c r="B180" s="28" t="s">
        <v>50</v>
      </c>
      <c r="C180" s="652">
        <f>SUM(C167:C179)</f>
        <v>1086319000</v>
      </c>
      <c r="E180" s="652"/>
      <c r="F180" s="656">
        <f t="shared" si="17"/>
        <v>0</v>
      </c>
      <c r="J180"/>
    </row>
    <row r="181" spans="2:10" ht="12.5">
      <c r="B181" s="25" t="s">
        <v>182</v>
      </c>
      <c r="C181" s="651">
        <v>0</v>
      </c>
      <c r="D181">
        <f>負債!F43</f>
        <v>0</v>
      </c>
      <c r="E181" s="651">
        <f t="shared" ref="E181:E187" si="22">SUM(C181:D181)</f>
        <v>0</v>
      </c>
      <c r="F181" s="656">
        <f t="shared" si="17"/>
        <v>2160</v>
      </c>
      <c r="J181"/>
    </row>
    <row r="182" spans="2:10" ht="12.5">
      <c r="B182" s="26" t="s">
        <v>178</v>
      </c>
      <c r="C182" s="42">
        <v>0</v>
      </c>
      <c r="D182">
        <f>負債!F44</f>
        <v>0</v>
      </c>
      <c r="E182" s="42">
        <f t="shared" si="22"/>
        <v>0</v>
      </c>
      <c r="F182" s="656">
        <f t="shared" si="17"/>
        <v>800</v>
      </c>
      <c r="J182"/>
    </row>
    <row r="183" spans="2:10" ht="12.5">
      <c r="B183" s="26" t="s">
        <v>134</v>
      </c>
      <c r="C183" s="42">
        <v>0</v>
      </c>
      <c r="D183" t="e">
        <f>負債!#REF!</f>
        <v>#REF!</v>
      </c>
      <c r="E183" s="42" t="e">
        <f t="shared" si="22"/>
        <v>#REF!</v>
      </c>
      <c r="F183" s="656" t="e">
        <f t="shared" si="17"/>
        <v>#REF!</v>
      </c>
      <c r="J183"/>
    </row>
    <row r="184" spans="2:10" ht="12.5">
      <c r="B184" s="26" t="s">
        <v>179</v>
      </c>
      <c r="C184" s="42">
        <v>0</v>
      </c>
      <c r="D184" t="e">
        <f>負債!#REF!</f>
        <v>#REF!</v>
      </c>
      <c r="E184" s="42" t="e">
        <f t="shared" si="22"/>
        <v>#REF!</v>
      </c>
      <c r="F184" s="656" t="e">
        <f t="shared" si="17"/>
        <v>#REF!</v>
      </c>
      <c r="J184"/>
    </row>
    <row r="185" spans="2:10" ht="12.5">
      <c r="B185" s="26" t="s">
        <v>183</v>
      </c>
      <c r="C185" s="42"/>
      <c r="D185" t="e">
        <f>負債!#REF!</f>
        <v>#REF!</v>
      </c>
      <c r="E185" s="42" t="e">
        <f t="shared" si="22"/>
        <v>#REF!</v>
      </c>
      <c r="F185" s="656" t="e">
        <f t="shared" si="17"/>
        <v>#REF!</v>
      </c>
      <c r="J185"/>
    </row>
    <row r="186" spans="2:10" ht="12.5">
      <c r="B186" s="26" t="s">
        <v>125</v>
      </c>
      <c r="C186" s="42"/>
      <c r="D186" t="e">
        <f>負債!#REF!</f>
        <v>#REF!</v>
      </c>
      <c r="E186" s="42" t="e">
        <f t="shared" si="22"/>
        <v>#REF!</v>
      </c>
      <c r="F186" s="656" t="e">
        <f t="shared" si="17"/>
        <v>#REF!</v>
      </c>
      <c r="J186"/>
    </row>
    <row r="187" spans="2:10" ht="12.5">
      <c r="B187" s="26" t="s">
        <v>1525</v>
      </c>
      <c r="C187" s="42"/>
      <c r="D187" t="e">
        <f>負債!#REF!</f>
        <v>#REF!</v>
      </c>
      <c r="E187" s="42" t="e">
        <f t="shared" si="22"/>
        <v>#REF!</v>
      </c>
      <c r="F187" s="656" t="e">
        <f t="shared" si="17"/>
        <v>#REF!</v>
      </c>
      <c r="J187"/>
    </row>
    <row r="188" spans="2:10" ht="12.5">
      <c r="B188" s="26"/>
      <c r="C188" s="42"/>
      <c r="E188" s="42"/>
      <c r="F188" s="656">
        <f t="shared" si="17"/>
        <v>0</v>
      </c>
      <c r="J188"/>
    </row>
    <row r="189" spans="2:10" ht="12.5">
      <c r="B189" s="26"/>
      <c r="C189" s="42"/>
      <c r="E189" s="42"/>
      <c r="F189" s="656">
        <f t="shared" si="17"/>
        <v>0</v>
      </c>
      <c r="J189"/>
    </row>
    <row r="190" spans="2:10" ht="12.5">
      <c r="B190" s="28" t="s">
        <v>50</v>
      </c>
      <c r="C190" s="652">
        <f>SUM(C181:C189)</f>
        <v>0</v>
      </c>
      <c r="E190" s="652"/>
      <c r="J190"/>
    </row>
    <row r="191" spans="2:10" ht="12.5">
      <c r="B191" s="25" t="s">
        <v>186</v>
      </c>
      <c r="C191" s="651"/>
      <c r="E191" s="651"/>
      <c r="J191"/>
    </row>
    <row r="192" spans="2:10" ht="12.5">
      <c r="B192" s="26" t="s">
        <v>188</v>
      </c>
      <c r="C192" s="42"/>
      <c r="E192" s="42"/>
      <c r="J192"/>
    </row>
    <row r="193" spans="2:10" ht="12.5">
      <c r="B193" s="26" t="s">
        <v>189</v>
      </c>
      <c r="C193" s="42"/>
      <c r="E193" s="42"/>
      <c r="J193"/>
    </row>
    <row r="194" spans="2:10" ht="12.5">
      <c r="B194" s="26" t="s">
        <v>1757</v>
      </c>
      <c r="C194" s="42"/>
      <c r="E194" s="42"/>
      <c r="J194"/>
    </row>
    <row r="195" spans="2:10" ht="12.5">
      <c r="B195" s="26" t="s">
        <v>190</v>
      </c>
      <c r="C195" s="42"/>
      <c r="E195" s="42"/>
      <c r="J195"/>
    </row>
    <row r="196" spans="2:10" ht="12.5">
      <c r="B196" s="26" t="s">
        <v>185</v>
      </c>
      <c r="C196" s="42"/>
      <c r="E196" s="42"/>
      <c r="J196"/>
    </row>
    <row r="197" spans="2:10" ht="12.5">
      <c r="B197" s="26" t="s">
        <v>187</v>
      </c>
      <c r="C197" s="42"/>
      <c r="E197" s="42"/>
      <c r="J197"/>
    </row>
    <row r="198" spans="2:10" ht="12.5">
      <c r="B198" s="26"/>
      <c r="C198" s="42"/>
      <c r="E198" s="42"/>
      <c r="J198"/>
    </row>
    <row r="199" spans="2:10" ht="12.5">
      <c r="B199" s="26"/>
      <c r="C199" s="42"/>
      <c r="E199" s="42"/>
      <c r="J199"/>
    </row>
    <row r="200" spans="2:10" ht="12.5">
      <c r="B200" s="28" t="s">
        <v>50</v>
      </c>
      <c r="C200" s="652"/>
      <c r="E200" s="652"/>
      <c r="J200"/>
    </row>
    <row r="201" spans="2:10" ht="12.5">
      <c r="B201" s="26" t="s">
        <v>446</v>
      </c>
      <c r="C201" s="651"/>
      <c r="E201" s="651"/>
      <c r="J201"/>
    </row>
    <row r="202" spans="2:10" ht="12.5">
      <c r="B202" s="26" t="s">
        <v>1542</v>
      </c>
      <c r="C202" s="42"/>
      <c r="E202" s="42"/>
      <c r="J202"/>
    </row>
    <row r="203" spans="2:10" ht="12.5">
      <c r="B203" s="26" t="s">
        <v>1543</v>
      </c>
      <c r="C203" s="42"/>
      <c r="E203" s="42"/>
      <c r="J203"/>
    </row>
    <row r="204" spans="2:10" ht="12.5">
      <c r="B204" s="26" t="s">
        <v>1544</v>
      </c>
      <c r="C204" s="42"/>
      <c r="E204" s="42"/>
      <c r="J204"/>
    </row>
    <row r="205" spans="2:10" ht="12.5">
      <c r="B205" s="28" t="s">
        <v>50</v>
      </c>
      <c r="C205" s="652"/>
      <c r="E205" s="652"/>
      <c r="J205"/>
    </row>
    <row r="206" spans="2:10" ht="12.5">
      <c r="J206"/>
    </row>
    <row r="207" spans="2:10" ht="12.5">
      <c r="E207" s="656" t="e">
        <f>SUM(E4:E205)</f>
        <v>#REF!</v>
      </c>
      <c r="F207" s="656" t="e">
        <f>SUM(F4:F205)</f>
        <v>#REF!</v>
      </c>
      <c r="J207"/>
    </row>
    <row r="208" spans="2:10" ht="12.5">
      <c r="J208"/>
    </row>
    <row r="209" spans="10:10" ht="12.5">
      <c r="J209"/>
    </row>
    <row r="210" spans="10:10" ht="12.5">
      <c r="J210"/>
    </row>
    <row r="211" spans="10:10" ht="12.5">
      <c r="J211"/>
    </row>
    <row r="212" spans="10:10" ht="12.5">
      <c r="J212"/>
    </row>
    <row r="213" spans="10:10" ht="12.5">
      <c r="J213"/>
    </row>
    <row r="214" spans="10:10" ht="12.5">
      <c r="J214"/>
    </row>
    <row r="215" spans="10:10" ht="12.5">
      <c r="J215"/>
    </row>
    <row r="216" spans="10:10" ht="12.5">
      <c r="J216"/>
    </row>
    <row r="217" spans="10:10" ht="12.5">
      <c r="J217"/>
    </row>
    <row r="218" spans="10:10" ht="12.5">
      <c r="J218"/>
    </row>
    <row r="219" spans="10:10" ht="12.5">
      <c r="J219"/>
    </row>
    <row r="220" spans="10:10" ht="12.5">
      <c r="J220"/>
    </row>
    <row r="221" spans="10:10" ht="12.5">
      <c r="J221"/>
    </row>
    <row r="222" spans="10:10" ht="12.5">
      <c r="J222"/>
    </row>
    <row r="223" spans="10:10" ht="12.5">
      <c r="J223"/>
    </row>
    <row r="224" spans="10:10" ht="12.5">
      <c r="J224"/>
    </row>
    <row r="225" spans="10:10" ht="12.5">
      <c r="J225"/>
    </row>
    <row r="226" spans="10:10" ht="12.5">
      <c r="J226"/>
    </row>
    <row r="227" spans="10:10" ht="12.5">
      <c r="J227"/>
    </row>
    <row r="228" spans="10:10" ht="12.5">
      <c r="J228"/>
    </row>
    <row r="229" spans="10:10" ht="12.5">
      <c r="J229"/>
    </row>
    <row r="230" spans="10:10" ht="12.5">
      <c r="J230"/>
    </row>
    <row r="231" spans="10:10" ht="12.5">
      <c r="J231"/>
    </row>
    <row r="232" spans="10:10" ht="12.5">
      <c r="J232"/>
    </row>
    <row r="233" spans="10:10" ht="12.5">
      <c r="J233"/>
    </row>
    <row r="234" spans="10:10" ht="12.5">
      <c r="J234"/>
    </row>
    <row r="235" spans="10:10" ht="12.5">
      <c r="J235"/>
    </row>
    <row r="236" spans="10:10" ht="12.5">
      <c r="J236"/>
    </row>
    <row r="237" spans="10:10" ht="12.5">
      <c r="J237"/>
    </row>
    <row r="238" spans="10:10" ht="12.5">
      <c r="J238"/>
    </row>
    <row r="239" spans="10:10" ht="12.5">
      <c r="J239"/>
    </row>
    <row r="240" spans="10:10" ht="12.5">
      <c r="J240"/>
    </row>
    <row r="241" spans="10:10" ht="12.5">
      <c r="J241"/>
    </row>
    <row r="242" spans="10:10" ht="12.5">
      <c r="J242"/>
    </row>
    <row r="243" spans="10:10" ht="12.5">
      <c r="J243"/>
    </row>
    <row r="244" spans="10:10" ht="12.5">
      <c r="J244"/>
    </row>
    <row r="245" spans="10:10" ht="12.5">
      <c r="J245"/>
    </row>
    <row r="246" spans="10:10" ht="12.5">
      <c r="J246"/>
    </row>
    <row r="247" spans="10:10" ht="12.5">
      <c r="J247"/>
    </row>
    <row r="248" spans="10:10" ht="12.5">
      <c r="J248"/>
    </row>
    <row r="249" spans="10:10" ht="12.5">
      <c r="J249"/>
    </row>
    <row r="250" spans="10:10" ht="12.5">
      <c r="J250"/>
    </row>
    <row r="251" spans="10:10" ht="12.5">
      <c r="J251"/>
    </row>
    <row r="252" spans="10:10" ht="12.5">
      <c r="J252"/>
    </row>
    <row r="253" spans="10:10" ht="12.5">
      <c r="J253"/>
    </row>
    <row r="254" spans="10:10" ht="12.5">
      <c r="J254"/>
    </row>
    <row r="255" spans="10:10" ht="12.5">
      <c r="J255"/>
    </row>
    <row r="256" spans="10:10" ht="12.5">
      <c r="J256"/>
    </row>
    <row r="257" spans="10:10" ht="12.5">
      <c r="J257"/>
    </row>
    <row r="258" spans="10:10" ht="12.5">
      <c r="J258"/>
    </row>
    <row r="259" spans="10:10" ht="12.5">
      <c r="J259"/>
    </row>
    <row r="260" spans="10:10" ht="12.5">
      <c r="J260"/>
    </row>
    <row r="261" spans="10:10" ht="12.5">
      <c r="J261"/>
    </row>
    <row r="262" spans="10:10" ht="12.5">
      <c r="J262"/>
    </row>
    <row r="263" spans="10:10" ht="12.5">
      <c r="J263"/>
    </row>
    <row r="264" spans="10:10" ht="12.5">
      <c r="J264"/>
    </row>
    <row r="265" spans="10:10" ht="12.5">
      <c r="J265"/>
    </row>
    <row r="266" spans="10:10" ht="12.5">
      <c r="J266"/>
    </row>
    <row r="267" spans="10:10" ht="12.5">
      <c r="J267"/>
    </row>
    <row r="268" spans="10:10" ht="12.5">
      <c r="J268"/>
    </row>
    <row r="269" spans="10:10" ht="12.5">
      <c r="J269"/>
    </row>
    <row r="270" spans="10:10" ht="12.5">
      <c r="J270"/>
    </row>
    <row r="271" spans="10:10" ht="12.5">
      <c r="J271"/>
    </row>
    <row r="272" spans="10:10" ht="12.5">
      <c r="J272"/>
    </row>
    <row r="273" spans="10:10" ht="12.5">
      <c r="J273"/>
    </row>
    <row r="274" spans="10:10" ht="12.5">
      <c r="J274"/>
    </row>
    <row r="275" spans="10:10" ht="12.5">
      <c r="J275"/>
    </row>
    <row r="276" spans="10:10" ht="12.5">
      <c r="J276"/>
    </row>
    <row r="277" spans="10:10" ht="12.5">
      <c r="J277"/>
    </row>
    <row r="278" spans="10:10" ht="12.5">
      <c r="J278"/>
    </row>
    <row r="279" spans="10:10" ht="12.5">
      <c r="J279"/>
    </row>
    <row r="280" spans="10:10" ht="12.5">
      <c r="J280"/>
    </row>
    <row r="281" spans="10:10" ht="12.5">
      <c r="J281"/>
    </row>
    <row r="282" spans="10:10" ht="12.5">
      <c r="J282"/>
    </row>
    <row r="283" spans="10:10" ht="12.5">
      <c r="J283"/>
    </row>
    <row r="284" spans="10:10" ht="12.5">
      <c r="J284"/>
    </row>
    <row r="285" spans="10:10" ht="12.5">
      <c r="J285"/>
    </row>
    <row r="286" spans="10:10" ht="12.5">
      <c r="J286"/>
    </row>
    <row r="287" spans="10:10" ht="12.5">
      <c r="J287"/>
    </row>
    <row r="288" spans="10:10" ht="12.5">
      <c r="J288"/>
    </row>
    <row r="289" spans="10:10" ht="12.5">
      <c r="J289"/>
    </row>
    <row r="290" spans="10:10" ht="12.5">
      <c r="J290"/>
    </row>
    <row r="291" spans="10:10" ht="12.5">
      <c r="J291"/>
    </row>
    <row r="292" spans="10:10" ht="12.5">
      <c r="J292"/>
    </row>
    <row r="293" spans="10:10" ht="12.5">
      <c r="J293"/>
    </row>
    <row r="294" spans="10:10" ht="12.5">
      <c r="J294"/>
    </row>
    <row r="295" spans="10:10" ht="12.5">
      <c r="J295"/>
    </row>
    <row r="296" spans="10:10" ht="12.5">
      <c r="J296"/>
    </row>
    <row r="297" spans="10:10" ht="12.5">
      <c r="J297"/>
    </row>
    <row r="298" spans="10:10" ht="12.5">
      <c r="J298"/>
    </row>
    <row r="299" spans="10:10" ht="12.5">
      <c r="J299"/>
    </row>
    <row r="300" spans="10:10" ht="12.5">
      <c r="J300"/>
    </row>
    <row r="301" spans="10:10" ht="12.5">
      <c r="J301"/>
    </row>
    <row r="302" spans="10:10" ht="12.5">
      <c r="J302"/>
    </row>
    <row r="303" spans="10:10" ht="12.5">
      <c r="J303"/>
    </row>
    <row r="304" spans="10:10" ht="12.5">
      <c r="J304"/>
    </row>
    <row r="305" spans="10:10" ht="12.5">
      <c r="J305"/>
    </row>
    <row r="306" spans="10:10" ht="12.5">
      <c r="J306"/>
    </row>
    <row r="307" spans="10:10" ht="12.5">
      <c r="J307"/>
    </row>
    <row r="308" spans="10:10" ht="12.5">
      <c r="J308"/>
    </row>
    <row r="309" spans="10:10" ht="12.5">
      <c r="J309"/>
    </row>
    <row r="310" spans="10:10" ht="12.5">
      <c r="J310"/>
    </row>
    <row r="311" spans="10:10" ht="12.5">
      <c r="J311"/>
    </row>
    <row r="312" spans="10:10" ht="12.5">
      <c r="J312"/>
    </row>
    <row r="313" spans="10:10" ht="12.5">
      <c r="J313"/>
    </row>
    <row r="314" spans="10:10" ht="12.5">
      <c r="J314"/>
    </row>
    <row r="315" spans="10:10" ht="12.5">
      <c r="J315"/>
    </row>
    <row r="316" spans="10:10" ht="12.5">
      <c r="J316"/>
    </row>
    <row r="317" spans="10:10" ht="12.5">
      <c r="J317"/>
    </row>
    <row r="318" spans="10:10" ht="12.5">
      <c r="J318"/>
    </row>
    <row r="319" spans="10:10" ht="12.5">
      <c r="J319"/>
    </row>
    <row r="320" spans="10:10" ht="12.5">
      <c r="J320"/>
    </row>
    <row r="321" spans="10:10" ht="12.5">
      <c r="J321"/>
    </row>
    <row r="322" spans="10:10" ht="12.5">
      <c r="J322"/>
    </row>
    <row r="323" spans="10:10" ht="12.5">
      <c r="J323"/>
    </row>
    <row r="324" spans="10:10" ht="12.5">
      <c r="J324"/>
    </row>
    <row r="325" spans="10:10" ht="12.5">
      <c r="J325"/>
    </row>
    <row r="326" spans="10:10" ht="12.5">
      <c r="J326"/>
    </row>
    <row r="327" spans="10:10" ht="12.5">
      <c r="J327"/>
    </row>
    <row r="328" spans="10:10" ht="12.5">
      <c r="J328"/>
    </row>
    <row r="329" spans="10:10" ht="12.5">
      <c r="J329"/>
    </row>
    <row r="330" spans="10:10" ht="12.5">
      <c r="J330"/>
    </row>
    <row r="331" spans="10:10" ht="12.5">
      <c r="J331"/>
    </row>
    <row r="332" spans="10:10" ht="12.5">
      <c r="J332"/>
    </row>
    <row r="333" spans="10:10" ht="12.5">
      <c r="J333"/>
    </row>
    <row r="334" spans="10:10" ht="12.5">
      <c r="J334"/>
    </row>
    <row r="335" spans="10:10" ht="12.5">
      <c r="J335"/>
    </row>
    <row r="336" spans="10:10" ht="12.5">
      <c r="J336"/>
    </row>
    <row r="337" spans="10:10" ht="12.5">
      <c r="J337"/>
    </row>
    <row r="338" spans="10:10" ht="12.5">
      <c r="J338"/>
    </row>
    <row r="339" spans="10:10" ht="12.5">
      <c r="J339"/>
    </row>
    <row r="340" spans="10:10" ht="12.5">
      <c r="J340"/>
    </row>
    <row r="341" spans="10:10" ht="12.5">
      <c r="J341"/>
    </row>
    <row r="342" spans="10:10" ht="12.5">
      <c r="J342"/>
    </row>
    <row r="343" spans="10:10" ht="12.5">
      <c r="J343"/>
    </row>
    <row r="344" spans="10:10" ht="12.5">
      <c r="J344"/>
    </row>
    <row r="345" spans="10:10" ht="12.5">
      <c r="J345"/>
    </row>
    <row r="346" spans="10:10" ht="12.5">
      <c r="J346"/>
    </row>
    <row r="347" spans="10:10" ht="12.5">
      <c r="J347"/>
    </row>
    <row r="348" spans="10:10" ht="12.5">
      <c r="J348"/>
    </row>
    <row r="349" spans="10:10" ht="12.5">
      <c r="J349"/>
    </row>
    <row r="350" spans="10:10" ht="12.5">
      <c r="J350"/>
    </row>
    <row r="351" spans="10:10" ht="12.5">
      <c r="J351"/>
    </row>
    <row r="352" spans="10:10" ht="12.5">
      <c r="J352"/>
    </row>
    <row r="353" spans="10:10" ht="12.5">
      <c r="J353"/>
    </row>
    <row r="354" spans="10:10" ht="12.5">
      <c r="J354"/>
    </row>
    <row r="355" spans="10:10" ht="12.5">
      <c r="J355"/>
    </row>
    <row r="356" spans="10:10" ht="12.5">
      <c r="J356"/>
    </row>
    <row r="357" spans="10:10" ht="12.5">
      <c r="J357"/>
    </row>
    <row r="358" spans="10:10" ht="12.5">
      <c r="J358"/>
    </row>
    <row r="359" spans="10:10" ht="12.5">
      <c r="J359"/>
    </row>
    <row r="360" spans="10:10" ht="12.5">
      <c r="J360"/>
    </row>
  </sheetData>
  <autoFilter ref="J3:P176" xr:uid="{00000000-0009-0000-0000-000010000000}"/>
  <sortState xmlns:xlrd2="http://schemas.microsoft.com/office/spreadsheetml/2017/richdata2" ref="B84:C146">
    <sortCondition descending="1" ref="C84:C146"/>
  </sortState>
  <phoneticPr fontId="5"/>
  <pageMargins left="0.7" right="0.7" top="0.75" bottom="0.75" header="0.3" footer="0.3"/>
  <pageSetup paperSize="9" scale="61" orientation="portrait"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filterMode="1">
    <tabColor rgb="FF00B0F0"/>
    <pageSetUpPr fitToPage="1"/>
  </sheetPr>
  <dimension ref="A1:AG362"/>
  <sheetViews>
    <sheetView topLeftCell="C1" zoomScale="80" zoomScaleNormal="80" workbookViewId="0">
      <pane ySplit="2" topLeftCell="A18" activePane="bottomLeft" state="frozen"/>
      <selection activeCell="P78" sqref="P78"/>
      <selection pane="bottomLeft" activeCell="P78" sqref="P78"/>
    </sheetView>
  </sheetViews>
  <sheetFormatPr defaultRowHeight="14"/>
  <cols>
    <col min="1" max="1" width="6.1796875" style="186" customWidth="1"/>
    <col min="2" max="2" width="6" style="197" customWidth="1"/>
    <col min="3" max="3" width="5.1796875" style="197" bestFit="1" customWidth="1"/>
    <col min="4" max="4" width="36.81640625" style="204" customWidth="1"/>
    <col min="5" max="5" width="9.453125" style="208" hidden="1" customWidth="1"/>
    <col min="6" max="6" width="8" style="186" customWidth="1"/>
    <col min="7" max="7" width="5.1796875" style="186" hidden="1" customWidth="1"/>
    <col min="8" max="8" width="10.7265625" style="199" customWidth="1"/>
    <col min="9" max="9" width="21.7265625" style="198" customWidth="1"/>
    <col min="10" max="12" width="15.7265625" style="209" customWidth="1"/>
    <col min="13" max="13" width="15.7265625" style="207" customWidth="1"/>
    <col min="14" max="14" width="15.7265625" style="209" customWidth="1"/>
    <col min="15" max="15" width="15.7265625" style="210" customWidth="1"/>
    <col min="16" max="16" width="21" style="207" customWidth="1"/>
    <col min="17" max="22" width="15.7265625" style="211" hidden="1" customWidth="1"/>
    <col min="23" max="24" width="15.7265625" style="211" customWidth="1"/>
    <col min="25" max="25" width="10.81640625" style="207" customWidth="1"/>
    <col min="26" max="26" width="35.54296875" style="198" bestFit="1" customWidth="1"/>
    <col min="27" max="27" width="10" style="207" customWidth="1"/>
    <col min="28" max="28" width="10.81640625" style="186" bestFit="1" customWidth="1"/>
    <col min="29" max="29" width="30.26953125" style="186" customWidth="1"/>
    <col min="30" max="30" width="17.453125" style="186" customWidth="1"/>
    <col min="31" max="31" width="15.81640625" style="186" bestFit="1" customWidth="1"/>
    <col min="32" max="32" width="15.54296875" style="186" customWidth="1"/>
    <col min="33" max="256" width="9.1796875" style="186"/>
    <col min="257" max="257" width="6.1796875" style="186" customWidth="1"/>
    <col min="258" max="258" width="6" style="186" customWidth="1"/>
    <col min="259" max="259" width="5.1796875" style="186" bestFit="1" customWidth="1"/>
    <col min="260" max="260" width="36.81640625" style="186" customWidth="1"/>
    <col min="261" max="261" width="0" style="186" hidden="1" customWidth="1"/>
    <col min="262" max="262" width="8" style="186" customWidth="1"/>
    <col min="263" max="263" width="0" style="186" hidden="1" customWidth="1"/>
    <col min="264" max="264" width="10.7265625" style="186" customWidth="1"/>
    <col min="265" max="265" width="21.7265625" style="186" customWidth="1"/>
    <col min="266" max="271" width="15.7265625" style="186" customWidth="1"/>
    <col min="272" max="272" width="21" style="186" customWidth="1"/>
    <col min="273" max="278" width="0" style="186" hidden="1" customWidth="1"/>
    <col min="279" max="280" width="15.7265625" style="186" customWidth="1"/>
    <col min="281" max="281" width="10.81640625" style="186" customWidth="1"/>
    <col min="282" max="282" width="23.1796875" style="186" customWidth="1"/>
    <col min="283" max="283" width="10" style="186" customWidth="1"/>
    <col min="284" max="284" width="10.81640625" style="186" bestFit="1" customWidth="1"/>
    <col min="285" max="285" width="30.26953125" style="186" customWidth="1"/>
    <col min="286" max="286" width="17.453125" style="186" customWidth="1"/>
    <col min="287" max="287" width="15.81640625" style="186" bestFit="1" customWidth="1"/>
    <col min="288" max="288" width="15.54296875" style="186" customWidth="1"/>
    <col min="289" max="512" width="9.1796875" style="186"/>
    <col min="513" max="513" width="6.1796875" style="186" customWidth="1"/>
    <col min="514" max="514" width="6" style="186" customWidth="1"/>
    <col min="515" max="515" width="5.1796875" style="186" bestFit="1" customWidth="1"/>
    <col min="516" max="516" width="36.81640625" style="186" customWidth="1"/>
    <col min="517" max="517" width="0" style="186" hidden="1" customWidth="1"/>
    <col min="518" max="518" width="8" style="186" customWidth="1"/>
    <col min="519" max="519" width="0" style="186" hidden="1" customWidth="1"/>
    <col min="520" max="520" width="10.7265625" style="186" customWidth="1"/>
    <col min="521" max="521" width="21.7265625" style="186" customWidth="1"/>
    <col min="522" max="527" width="15.7265625" style="186" customWidth="1"/>
    <col min="528" max="528" width="21" style="186" customWidth="1"/>
    <col min="529" max="534" width="0" style="186" hidden="1" customWidth="1"/>
    <col min="535" max="536" width="15.7265625" style="186" customWidth="1"/>
    <col min="537" max="537" width="10.81640625" style="186" customWidth="1"/>
    <col min="538" max="538" width="23.1796875" style="186" customWidth="1"/>
    <col min="539" max="539" width="10" style="186" customWidth="1"/>
    <col min="540" max="540" width="10.81640625" style="186" bestFit="1" customWidth="1"/>
    <col min="541" max="541" width="30.26953125" style="186" customWidth="1"/>
    <col min="542" max="542" width="17.453125" style="186" customWidth="1"/>
    <col min="543" max="543" width="15.81640625" style="186" bestFit="1" customWidth="1"/>
    <col min="544" max="544" width="15.54296875" style="186" customWidth="1"/>
    <col min="545" max="768" width="9.1796875" style="186"/>
    <col min="769" max="769" width="6.1796875" style="186" customWidth="1"/>
    <col min="770" max="770" width="6" style="186" customWidth="1"/>
    <col min="771" max="771" width="5.1796875" style="186" bestFit="1" customWidth="1"/>
    <col min="772" max="772" width="36.81640625" style="186" customWidth="1"/>
    <col min="773" max="773" width="0" style="186" hidden="1" customWidth="1"/>
    <col min="774" max="774" width="8" style="186" customWidth="1"/>
    <col min="775" max="775" width="0" style="186" hidden="1" customWidth="1"/>
    <col min="776" max="776" width="10.7265625" style="186" customWidth="1"/>
    <col min="777" max="777" width="21.7265625" style="186" customWidth="1"/>
    <col min="778" max="783" width="15.7265625" style="186" customWidth="1"/>
    <col min="784" max="784" width="21" style="186" customWidth="1"/>
    <col min="785" max="790" width="0" style="186" hidden="1" customWidth="1"/>
    <col min="791" max="792" width="15.7265625" style="186" customWidth="1"/>
    <col min="793" max="793" width="10.81640625" style="186" customWidth="1"/>
    <col min="794" max="794" width="23.1796875" style="186" customWidth="1"/>
    <col min="795" max="795" width="10" style="186" customWidth="1"/>
    <col min="796" max="796" width="10.81640625" style="186" bestFit="1" customWidth="1"/>
    <col min="797" max="797" width="30.26953125" style="186" customWidth="1"/>
    <col min="798" max="798" width="17.453125" style="186" customWidth="1"/>
    <col min="799" max="799" width="15.81640625" style="186" bestFit="1" customWidth="1"/>
    <col min="800" max="800" width="15.54296875" style="186" customWidth="1"/>
    <col min="801" max="1024" width="9.1796875" style="186"/>
    <col min="1025" max="1025" width="6.1796875" style="186" customWidth="1"/>
    <col min="1026" max="1026" width="6" style="186" customWidth="1"/>
    <col min="1027" max="1027" width="5.1796875" style="186" bestFit="1" customWidth="1"/>
    <col min="1028" max="1028" width="36.81640625" style="186" customWidth="1"/>
    <col min="1029" max="1029" width="0" style="186" hidden="1" customWidth="1"/>
    <col min="1030" max="1030" width="8" style="186" customWidth="1"/>
    <col min="1031" max="1031" width="0" style="186" hidden="1" customWidth="1"/>
    <col min="1032" max="1032" width="10.7265625" style="186" customWidth="1"/>
    <col min="1033" max="1033" width="21.7265625" style="186" customWidth="1"/>
    <col min="1034" max="1039" width="15.7265625" style="186" customWidth="1"/>
    <col min="1040" max="1040" width="21" style="186" customWidth="1"/>
    <col min="1041" max="1046" width="0" style="186" hidden="1" customWidth="1"/>
    <col min="1047" max="1048" width="15.7265625" style="186" customWidth="1"/>
    <col min="1049" max="1049" width="10.81640625" style="186" customWidth="1"/>
    <col min="1050" max="1050" width="23.1796875" style="186" customWidth="1"/>
    <col min="1051" max="1051" width="10" style="186" customWidth="1"/>
    <col min="1052" max="1052" width="10.81640625" style="186" bestFit="1" customWidth="1"/>
    <col min="1053" max="1053" width="30.26953125" style="186" customWidth="1"/>
    <col min="1054" max="1054" width="17.453125" style="186" customWidth="1"/>
    <col min="1055" max="1055" width="15.81640625" style="186" bestFit="1" customWidth="1"/>
    <col min="1056" max="1056" width="15.54296875" style="186" customWidth="1"/>
    <col min="1057" max="1280" width="9.1796875" style="186"/>
    <col min="1281" max="1281" width="6.1796875" style="186" customWidth="1"/>
    <col min="1282" max="1282" width="6" style="186" customWidth="1"/>
    <col min="1283" max="1283" width="5.1796875" style="186" bestFit="1" customWidth="1"/>
    <col min="1284" max="1284" width="36.81640625" style="186" customWidth="1"/>
    <col min="1285" max="1285" width="0" style="186" hidden="1" customWidth="1"/>
    <col min="1286" max="1286" width="8" style="186" customWidth="1"/>
    <col min="1287" max="1287" width="0" style="186" hidden="1" customWidth="1"/>
    <col min="1288" max="1288" width="10.7265625" style="186" customWidth="1"/>
    <col min="1289" max="1289" width="21.7265625" style="186" customWidth="1"/>
    <col min="1290" max="1295" width="15.7265625" style="186" customWidth="1"/>
    <col min="1296" max="1296" width="21" style="186" customWidth="1"/>
    <col min="1297" max="1302" width="0" style="186" hidden="1" customWidth="1"/>
    <col min="1303" max="1304" width="15.7265625" style="186" customWidth="1"/>
    <col min="1305" max="1305" width="10.81640625" style="186" customWidth="1"/>
    <col min="1306" max="1306" width="23.1796875" style="186" customWidth="1"/>
    <col min="1307" max="1307" width="10" style="186" customWidth="1"/>
    <col min="1308" max="1308" width="10.81640625" style="186" bestFit="1" customWidth="1"/>
    <col min="1309" max="1309" width="30.26953125" style="186" customWidth="1"/>
    <col min="1310" max="1310" width="17.453125" style="186" customWidth="1"/>
    <col min="1311" max="1311" width="15.81640625" style="186" bestFit="1" customWidth="1"/>
    <col min="1312" max="1312" width="15.54296875" style="186" customWidth="1"/>
    <col min="1313" max="1536" width="9.1796875" style="186"/>
    <col min="1537" max="1537" width="6.1796875" style="186" customWidth="1"/>
    <col min="1538" max="1538" width="6" style="186" customWidth="1"/>
    <col min="1539" max="1539" width="5.1796875" style="186" bestFit="1" customWidth="1"/>
    <col min="1540" max="1540" width="36.81640625" style="186" customWidth="1"/>
    <col min="1541" max="1541" width="0" style="186" hidden="1" customWidth="1"/>
    <col min="1542" max="1542" width="8" style="186" customWidth="1"/>
    <col min="1543" max="1543" width="0" style="186" hidden="1" customWidth="1"/>
    <col min="1544" max="1544" width="10.7265625" style="186" customWidth="1"/>
    <col min="1545" max="1545" width="21.7265625" style="186" customWidth="1"/>
    <col min="1546" max="1551" width="15.7265625" style="186" customWidth="1"/>
    <col min="1552" max="1552" width="21" style="186" customWidth="1"/>
    <col min="1553" max="1558" width="0" style="186" hidden="1" customWidth="1"/>
    <col min="1559" max="1560" width="15.7265625" style="186" customWidth="1"/>
    <col min="1561" max="1561" width="10.81640625" style="186" customWidth="1"/>
    <col min="1562" max="1562" width="23.1796875" style="186" customWidth="1"/>
    <col min="1563" max="1563" width="10" style="186" customWidth="1"/>
    <col min="1564" max="1564" width="10.81640625" style="186" bestFit="1" customWidth="1"/>
    <col min="1565" max="1565" width="30.26953125" style="186" customWidth="1"/>
    <col min="1566" max="1566" width="17.453125" style="186" customWidth="1"/>
    <col min="1567" max="1567" width="15.81640625" style="186" bestFit="1" customWidth="1"/>
    <col min="1568" max="1568" width="15.54296875" style="186" customWidth="1"/>
    <col min="1569" max="1792" width="9.1796875" style="186"/>
    <col min="1793" max="1793" width="6.1796875" style="186" customWidth="1"/>
    <col min="1794" max="1794" width="6" style="186" customWidth="1"/>
    <col min="1795" max="1795" width="5.1796875" style="186" bestFit="1" customWidth="1"/>
    <col min="1796" max="1796" width="36.81640625" style="186" customWidth="1"/>
    <col min="1797" max="1797" width="0" style="186" hidden="1" customWidth="1"/>
    <col min="1798" max="1798" width="8" style="186" customWidth="1"/>
    <col min="1799" max="1799" width="0" style="186" hidden="1" customWidth="1"/>
    <col min="1800" max="1800" width="10.7265625" style="186" customWidth="1"/>
    <col min="1801" max="1801" width="21.7265625" style="186" customWidth="1"/>
    <col min="1802" max="1807" width="15.7265625" style="186" customWidth="1"/>
    <col min="1808" max="1808" width="21" style="186" customWidth="1"/>
    <col min="1809" max="1814" width="0" style="186" hidden="1" customWidth="1"/>
    <col min="1815" max="1816" width="15.7265625" style="186" customWidth="1"/>
    <col min="1817" max="1817" width="10.81640625" style="186" customWidth="1"/>
    <col min="1818" max="1818" width="23.1796875" style="186" customWidth="1"/>
    <col min="1819" max="1819" width="10" style="186" customWidth="1"/>
    <col min="1820" max="1820" width="10.81640625" style="186" bestFit="1" customWidth="1"/>
    <col min="1821" max="1821" width="30.26953125" style="186" customWidth="1"/>
    <col min="1822" max="1822" width="17.453125" style="186" customWidth="1"/>
    <col min="1823" max="1823" width="15.81640625" style="186" bestFit="1" customWidth="1"/>
    <col min="1824" max="1824" width="15.54296875" style="186" customWidth="1"/>
    <col min="1825" max="2048" width="9.1796875" style="186"/>
    <col min="2049" max="2049" width="6.1796875" style="186" customWidth="1"/>
    <col min="2050" max="2050" width="6" style="186" customWidth="1"/>
    <col min="2051" max="2051" width="5.1796875" style="186" bestFit="1" customWidth="1"/>
    <col min="2052" max="2052" width="36.81640625" style="186" customWidth="1"/>
    <col min="2053" max="2053" width="0" style="186" hidden="1" customWidth="1"/>
    <col min="2054" max="2054" width="8" style="186" customWidth="1"/>
    <col min="2055" max="2055" width="0" style="186" hidden="1" customWidth="1"/>
    <col min="2056" max="2056" width="10.7265625" style="186" customWidth="1"/>
    <col min="2057" max="2057" width="21.7265625" style="186" customWidth="1"/>
    <col min="2058" max="2063" width="15.7265625" style="186" customWidth="1"/>
    <col min="2064" max="2064" width="21" style="186" customWidth="1"/>
    <col min="2065" max="2070" width="0" style="186" hidden="1" customWidth="1"/>
    <col min="2071" max="2072" width="15.7265625" style="186" customWidth="1"/>
    <col min="2073" max="2073" width="10.81640625" style="186" customWidth="1"/>
    <col min="2074" max="2074" width="23.1796875" style="186" customWidth="1"/>
    <col min="2075" max="2075" width="10" style="186" customWidth="1"/>
    <col min="2076" max="2076" width="10.81640625" style="186" bestFit="1" customWidth="1"/>
    <col min="2077" max="2077" width="30.26953125" style="186" customWidth="1"/>
    <col min="2078" max="2078" width="17.453125" style="186" customWidth="1"/>
    <col min="2079" max="2079" width="15.81640625" style="186" bestFit="1" customWidth="1"/>
    <col min="2080" max="2080" width="15.54296875" style="186" customWidth="1"/>
    <col min="2081" max="2304" width="9.1796875" style="186"/>
    <col min="2305" max="2305" width="6.1796875" style="186" customWidth="1"/>
    <col min="2306" max="2306" width="6" style="186" customWidth="1"/>
    <col min="2307" max="2307" width="5.1796875" style="186" bestFit="1" customWidth="1"/>
    <col min="2308" max="2308" width="36.81640625" style="186" customWidth="1"/>
    <col min="2309" max="2309" width="0" style="186" hidden="1" customWidth="1"/>
    <col min="2310" max="2310" width="8" style="186" customWidth="1"/>
    <col min="2311" max="2311" width="0" style="186" hidden="1" customWidth="1"/>
    <col min="2312" max="2312" width="10.7265625" style="186" customWidth="1"/>
    <col min="2313" max="2313" width="21.7265625" style="186" customWidth="1"/>
    <col min="2314" max="2319" width="15.7265625" style="186" customWidth="1"/>
    <col min="2320" max="2320" width="21" style="186" customWidth="1"/>
    <col min="2321" max="2326" width="0" style="186" hidden="1" customWidth="1"/>
    <col min="2327" max="2328" width="15.7265625" style="186" customWidth="1"/>
    <col min="2329" max="2329" width="10.81640625" style="186" customWidth="1"/>
    <col min="2330" max="2330" width="23.1796875" style="186" customWidth="1"/>
    <col min="2331" max="2331" width="10" style="186" customWidth="1"/>
    <col min="2332" max="2332" width="10.81640625" style="186" bestFit="1" customWidth="1"/>
    <col min="2333" max="2333" width="30.26953125" style="186" customWidth="1"/>
    <col min="2334" max="2334" width="17.453125" style="186" customWidth="1"/>
    <col min="2335" max="2335" width="15.81640625" style="186" bestFit="1" customWidth="1"/>
    <col min="2336" max="2336" width="15.54296875" style="186" customWidth="1"/>
    <col min="2337" max="2560" width="9.1796875" style="186"/>
    <col min="2561" max="2561" width="6.1796875" style="186" customWidth="1"/>
    <col min="2562" max="2562" width="6" style="186" customWidth="1"/>
    <col min="2563" max="2563" width="5.1796875" style="186" bestFit="1" customWidth="1"/>
    <col min="2564" max="2564" width="36.81640625" style="186" customWidth="1"/>
    <col min="2565" max="2565" width="0" style="186" hidden="1" customWidth="1"/>
    <col min="2566" max="2566" width="8" style="186" customWidth="1"/>
    <col min="2567" max="2567" width="0" style="186" hidden="1" customWidth="1"/>
    <col min="2568" max="2568" width="10.7265625" style="186" customWidth="1"/>
    <col min="2569" max="2569" width="21.7265625" style="186" customWidth="1"/>
    <col min="2570" max="2575" width="15.7265625" style="186" customWidth="1"/>
    <col min="2576" max="2576" width="21" style="186" customWidth="1"/>
    <col min="2577" max="2582" width="0" style="186" hidden="1" customWidth="1"/>
    <col min="2583" max="2584" width="15.7265625" style="186" customWidth="1"/>
    <col min="2585" max="2585" width="10.81640625" style="186" customWidth="1"/>
    <col min="2586" max="2586" width="23.1796875" style="186" customWidth="1"/>
    <col min="2587" max="2587" width="10" style="186" customWidth="1"/>
    <col min="2588" max="2588" width="10.81640625" style="186" bestFit="1" customWidth="1"/>
    <col min="2589" max="2589" width="30.26953125" style="186" customWidth="1"/>
    <col min="2590" max="2590" width="17.453125" style="186" customWidth="1"/>
    <col min="2591" max="2591" width="15.81640625" style="186" bestFit="1" customWidth="1"/>
    <col min="2592" max="2592" width="15.54296875" style="186" customWidth="1"/>
    <col min="2593" max="2816" width="9.1796875" style="186"/>
    <col min="2817" max="2817" width="6.1796875" style="186" customWidth="1"/>
    <col min="2818" max="2818" width="6" style="186" customWidth="1"/>
    <col min="2819" max="2819" width="5.1796875" style="186" bestFit="1" customWidth="1"/>
    <col min="2820" max="2820" width="36.81640625" style="186" customWidth="1"/>
    <col min="2821" max="2821" width="0" style="186" hidden="1" customWidth="1"/>
    <col min="2822" max="2822" width="8" style="186" customWidth="1"/>
    <col min="2823" max="2823" width="0" style="186" hidden="1" customWidth="1"/>
    <col min="2824" max="2824" width="10.7265625" style="186" customWidth="1"/>
    <col min="2825" max="2825" width="21.7265625" style="186" customWidth="1"/>
    <col min="2826" max="2831" width="15.7265625" style="186" customWidth="1"/>
    <col min="2832" max="2832" width="21" style="186" customWidth="1"/>
    <col min="2833" max="2838" width="0" style="186" hidden="1" customWidth="1"/>
    <col min="2839" max="2840" width="15.7265625" style="186" customWidth="1"/>
    <col min="2841" max="2841" width="10.81640625" style="186" customWidth="1"/>
    <col min="2842" max="2842" width="23.1796875" style="186" customWidth="1"/>
    <col min="2843" max="2843" width="10" style="186" customWidth="1"/>
    <col min="2844" max="2844" width="10.81640625" style="186" bestFit="1" customWidth="1"/>
    <col min="2845" max="2845" width="30.26953125" style="186" customWidth="1"/>
    <col min="2846" max="2846" width="17.453125" style="186" customWidth="1"/>
    <col min="2847" max="2847" width="15.81640625" style="186" bestFit="1" customWidth="1"/>
    <col min="2848" max="2848" width="15.54296875" style="186" customWidth="1"/>
    <col min="2849" max="3072" width="9.1796875" style="186"/>
    <col min="3073" max="3073" width="6.1796875" style="186" customWidth="1"/>
    <col min="3074" max="3074" width="6" style="186" customWidth="1"/>
    <col min="3075" max="3075" width="5.1796875" style="186" bestFit="1" customWidth="1"/>
    <col min="3076" max="3076" width="36.81640625" style="186" customWidth="1"/>
    <col min="3077" max="3077" width="0" style="186" hidden="1" customWidth="1"/>
    <col min="3078" max="3078" width="8" style="186" customWidth="1"/>
    <col min="3079" max="3079" width="0" style="186" hidden="1" customWidth="1"/>
    <col min="3080" max="3080" width="10.7265625" style="186" customWidth="1"/>
    <col min="3081" max="3081" width="21.7265625" style="186" customWidth="1"/>
    <col min="3082" max="3087" width="15.7265625" style="186" customWidth="1"/>
    <col min="3088" max="3088" width="21" style="186" customWidth="1"/>
    <col min="3089" max="3094" width="0" style="186" hidden="1" customWidth="1"/>
    <col min="3095" max="3096" width="15.7265625" style="186" customWidth="1"/>
    <col min="3097" max="3097" width="10.81640625" style="186" customWidth="1"/>
    <col min="3098" max="3098" width="23.1796875" style="186" customWidth="1"/>
    <col min="3099" max="3099" width="10" style="186" customWidth="1"/>
    <col min="3100" max="3100" width="10.81640625" style="186" bestFit="1" customWidth="1"/>
    <col min="3101" max="3101" width="30.26953125" style="186" customWidth="1"/>
    <col min="3102" max="3102" width="17.453125" style="186" customWidth="1"/>
    <col min="3103" max="3103" width="15.81640625" style="186" bestFit="1" customWidth="1"/>
    <col min="3104" max="3104" width="15.54296875" style="186" customWidth="1"/>
    <col min="3105" max="3328" width="9.1796875" style="186"/>
    <col min="3329" max="3329" width="6.1796875" style="186" customWidth="1"/>
    <col min="3330" max="3330" width="6" style="186" customWidth="1"/>
    <col min="3331" max="3331" width="5.1796875" style="186" bestFit="1" customWidth="1"/>
    <col min="3332" max="3332" width="36.81640625" style="186" customWidth="1"/>
    <col min="3333" max="3333" width="0" style="186" hidden="1" customWidth="1"/>
    <col min="3334" max="3334" width="8" style="186" customWidth="1"/>
    <col min="3335" max="3335" width="0" style="186" hidden="1" customWidth="1"/>
    <col min="3336" max="3336" width="10.7265625" style="186" customWidth="1"/>
    <col min="3337" max="3337" width="21.7265625" style="186" customWidth="1"/>
    <col min="3338" max="3343" width="15.7265625" style="186" customWidth="1"/>
    <col min="3344" max="3344" width="21" style="186" customWidth="1"/>
    <col min="3345" max="3350" width="0" style="186" hidden="1" customWidth="1"/>
    <col min="3351" max="3352" width="15.7265625" style="186" customWidth="1"/>
    <col min="3353" max="3353" width="10.81640625" style="186" customWidth="1"/>
    <col min="3354" max="3354" width="23.1796875" style="186" customWidth="1"/>
    <col min="3355" max="3355" width="10" style="186" customWidth="1"/>
    <col min="3356" max="3356" width="10.81640625" style="186" bestFit="1" customWidth="1"/>
    <col min="3357" max="3357" width="30.26953125" style="186" customWidth="1"/>
    <col min="3358" max="3358" width="17.453125" style="186" customWidth="1"/>
    <col min="3359" max="3359" width="15.81640625" style="186" bestFit="1" customWidth="1"/>
    <col min="3360" max="3360" width="15.54296875" style="186" customWidth="1"/>
    <col min="3361" max="3584" width="9.1796875" style="186"/>
    <col min="3585" max="3585" width="6.1796875" style="186" customWidth="1"/>
    <col min="3586" max="3586" width="6" style="186" customWidth="1"/>
    <col min="3587" max="3587" width="5.1796875" style="186" bestFit="1" customWidth="1"/>
    <col min="3588" max="3588" width="36.81640625" style="186" customWidth="1"/>
    <col min="3589" max="3589" width="0" style="186" hidden="1" customWidth="1"/>
    <col min="3590" max="3590" width="8" style="186" customWidth="1"/>
    <col min="3591" max="3591" width="0" style="186" hidden="1" customWidth="1"/>
    <col min="3592" max="3592" width="10.7265625" style="186" customWidth="1"/>
    <col min="3593" max="3593" width="21.7265625" style="186" customWidth="1"/>
    <col min="3594" max="3599" width="15.7265625" style="186" customWidth="1"/>
    <col min="3600" max="3600" width="21" style="186" customWidth="1"/>
    <col min="3601" max="3606" width="0" style="186" hidden="1" customWidth="1"/>
    <col min="3607" max="3608" width="15.7265625" style="186" customWidth="1"/>
    <col min="3609" max="3609" width="10.81640625" style="186" customWidth="1"/>
    <col min="3610" max="3610" width="23.1796875" style="186" customWidth="1"/>
    <col min="3611" max="3611" width="10" style="186" customWidth="1"/>
    <col min="3612" max="3612" width="10.81640625" style="186" bestFit="1" customWidth="1"/>
    <col min="3613" max="3613" width="30.26953125" style="186" customWidth="1"/>
    <col min="3614" max="3614" width="17.453125" style="186" customWidth="1"/>
    <col min="3615" max="3615" width="15.81640625" style="186" bestFit="1" customWidth="1"/>
    <col min="3616" max="3616" width="15.54296875" style="186" customWidth="1"/>
    <col min="3617" max="3840" width="9.1796875" style="186"/>
    <col min="3841" max="3841" width="6.1796875" style="186" customWidth="1"/>
    <col min="3842" max="3842" width="6" style="186" customWidth="1"/>
    <col min="3843" max="3843" width="5.1796875" style="186" bestFit="1" customWidth="1"/>
    <col min="3844" max="3844" width="36.81640625" style="186" customWidth="1"/>
    <col min="3845" max="3845" width="0" style="186" hidden="1" customWidth="1"/>
    <col min="3846" max="3846" width="8" style="186" customWidth="1"/>
    <col min="3847" max="3847" width="0" style="186" hidden="1" customWidth="1"/>
    <col min="3848" max="3848" width="10.7265625" style="186" customWidth="1"/>
    <col min="3849" max="3849" width="21.7265625" style="186" customWidth="1"/>
    <col min="3850" max="3855" width="15.7265625" style="186" customWidth="1"/>
    <col min="3856" max="3856" width="21" style="186" customWidth="1"/>
    <col min="3857" max="3862" width="0" style="186" hidden="1" customWidth="1"/>
    <col min="3863" max="3864" width="15.7265625" style="186" customWidth="1"/>
    <col min="3865" max="3865" width="10.81640625" style="186" customWidth="1"/>
    <col min="3866" max="3866" width="23.1796875" style="186" customWidth="1"/>
    <col min="3867" max="3867" width="10" style="186" customWidth="1"/>
    <col min="3868" max="3868" width="10.81640625" style="186" bestFit="1" customWidth="1"/>
    <col min="3869" max="3869" width="30.26953125" style="186" customWidth="1"/>
    <col min="3870" max="3870" width="17.453125" style="186" customWidth="1"/>
    <col min="3871" max="3871" width="15.81640625" style="186" bestFit="1" customWidth="1"/>
    <col min="3872" max="3872" width="15.54296875" style="186" customWidth="1"/>
    <col min="3873" max="4096" width="9.1796875" style="186"/>
    <col min="4097" max="4097" width="6.1796875" style="186" customWidth="1"/>
    <col min="4098" max="4098" width="6" style="186" customWidth="1"/>
    <col min="4099" max="4099" width="5.1796875" style="186" bestFit="1" customWidth="1"/>
    <col min="4100" max="4100" width="36.81640625" style="186" customWidth="1"/>
    <col min="4101" max="4101" width="0" style="186" hidden="1" customWidth="1"/>
    <col min="4102" max="4102" width="8" style="186" customWidth="1"/>
    <col min="4103" max="4103" width="0" style="186" hidden="1" customWidth="1"/>
    <col min="4104" max="4104" width="10.7265625" style="186" customWidth="1"/>
    <col min="4105" max="4105" width="21.7265625" style="186" customWidth="1"/>
    <col min="4106" max="4111" width="15.7265625" style="186" customWidth="1"/>
    <col min="4112" max="4112" width="21" style="186" customWidth="1"/>
    <col min="4113" max="4118" width="0" style="186" hidden="1" customWidth="1"/>
    <col min="4119" max="4120" width="15.7265625" style="186" customWidth="1"/>
    <col min="4121" max="4121" width="10.81640625" style="186" customWidth="1"/>
    <col min="4122" max="4122" width="23.1796875" style="186" customWidth="1"/>
    <col min="4123" max="4123" width="10" style="186" customWidth="1"/>
    <col min="4124" max="4124" width="10.81640625" style="186" bestFit="1" customWidth="1"/>
    <col min="4125" max="4125" width="30.26953125" style="186" customWidth="1"/>
    <col min="4126" max="4126" width="17.453125" style="186" customWidth="1"/>
    <col min="4127" max="4127" width="15.81640625" style="186" bestFit="1" customWidth="1"/>
    <col min="4128" max="4128" width="15.54296875" style="186" customWidth="1"/>
    <col min="4129" max="4352" width="9.1796875" style="186"/>
    <col min="4353" max="4353" width="6.1796875" style="186" customWidth="1"/>
    <col min="4354" max="4354" width="6" style="186" customWidth="1"/>
    <col min="4355" max="4355" width="5.1796875" style="186" bestFit="1" customWidth="1"/>
    <col min="4356" max="4356" width="36.81640625" style="186" customWidth="1"/>
    <col min="4357" max="4357" width="0" style="186" hidden="1" customWidth="1"/>
    <col min="4358" max="4358" width="8" style="186" customWidth="1"/>
    <col min="4359" max="4359" width="0" style="186" hidden="1" customWidth="1"/>
    <col min="4360" max="4360" width="10.7265625" style="186" customWidth="1"/>
    <col min="4361" max="4361" width="21.7265625" style="186" customWidth="1"/>
    <col min="4362" max="4367" width="15.7265625" style="186" customWidth="1"/>
    <col min="4368" max="4368" width="21" style="186" customWidth="1"/>
    <col min="4369" max="4374" width="0" style="186" hidden="1" customWidth="1"/>
    <col min="4375" max="4376" width="15.7265625" style="186" customWidth="1"/>
    <col min="4377" max="4377" width="10.81640625" style="186" customWidth="1"/>
    <col min="4378" max="4378" width="23.1796875" style="186" customWidth="1"/>
    <col min="4379" max="4379" width="10" style="186" customWidth="1"/>
    <col min="4380" max="4380" width="10.81640625" style="186" bestFit="1" customWidth="1"/>
    <col min="4381" max="4381" width="30.26953125" style="186" customWidth="1"/>
    <col min="4382" max="4382" width="17.453125" style="186" customWidth="1"/>
    <col min="4383" max="4383" width="15.81640625" style="186" bestFit="1" customWidth="1"/>
    <col min="4384" max="4384" width="15.54296875" style="186" customWidth="1"/>
    <col min="4385" max="4608" width="9.1796875" style="186"/>
    <col min="4609" max="4609" width="6.1796875" style="186" customWidth="1"/>
    <col min="4610" max="4610" width="6" style="186" customWidth="1"/>
    <col min="4611" max="4611" width="5.1796875" style="186" bestFit="1" customWidth="1"/>
    <col min="4612" max="4612" width="36.81640625" style="186" customWidth="1"/>
    <col min="4613" max="4613" width="0" style="186" hidden="1" customWidth="1"/>
    <col min="4614" max="4614" width="8" style="186" customWidth="1"/>
    <col min="4615" max="4615" width="0" style="186" hidden="1" customWidth="1"/>
    <col min="4616" max="4616" width="10.7265625" style="186" customWidth="1"/>
    <col min="4617" max="4617" width="21.7265625" style="186" customWidth="1"/>
    <col min="4618" max="4623" width="15.7265625" style="186" customWidth="1"/>
    <col min="4624" max="4624" width="21" style="186" customWidth="1"/>
    <col min="4625" max="4630" width="0" style="186" hidden="1" customWidth="1"/>
    <col min="4631" max="4632" width="15.7265625" style="186" customWidth="1"/>
    <col min="4633" max="4633" width="10.81640625" style="186" customWidth="1"/>
    <col min="4634" max="4634" width="23.1796875" style="186" customWidth="1"/>
    <col min="4635" max="4635" width="10" style="186" customWidth="1"/>
    <col min="4636" max="4636" width="10.81640625" style="186" bestFit="1" customWidth="1"/>
    <col min="4637" max="4637" width="30.26953125" style="186" customWidth="1"/>
    <col min="4638" max="4638" width="17.453125" style="186" customWidth="1"/>
    <col min="4639" max="4639" width="15.81640625" style="186" bestFit="1" customWidth="1"/>
    <col min="4640" max="4640" width="15.54296875" style="186" customWidth="1"/>
    <col min="4641" max="4864" width="9.1796875" style="186"/>
    <col min="4865" max="4865" width="6.1796875" style="186" customWidth="1"/>
    <col min="4866" max="4866" width="6" style="186" customWidth="1"/>
    <col min="4867" max="4867" width="5.1796875" style="186" bestFit="1" customWidth="1"/>
    <col min="4868" max="4868" width="36.81640625" style="186" customWidth="1"/>
    <col min="4869" max="4869" width="0" style="186" hidden="1" customWidth="1"/>
    <col min="4870" max="4870" width="8" style="186" customWidth="1"/>
    <col min="4871" max="4871" width="0" style="186" hidden="1" customWidth="1"/>
    <col min="4872" max="4872" width="10.7265625" style="186" customWidth="1"/>
    <col min="4873" max="4873" width="21.7265625" style="186" customWidth="1"/>
    <col min="4874" max="4879" width="15.7265625" style="186" customWidth="1"/>
    <col min="4880" max="4880" width="21" style="186" customWidth="1"/>
    <col min="4881" max="4886" width="0" style="186" hidden="1" customWidth="1"/>
    <col min="4887" max="4888" width="15.7265625" style="186" customWidth="1"/>
    <col min="4889" max="4889" width="10.81640625" style="186" customWidth="1"/>
    <col min="4890" max="4890" width="23.1796875" style="186" customWidth="1"/>
    <col min="4891" max="4891" width="10" style="186" customWidth="1"/>
    <col min="4892" max="4892" width="10.81640625" style="186" bestFit="1" customWidth="1"/>
    <col min="4893" max="4893" width="30.26953125" style="186" customWidth="1"/>
    <col min="4894" max="4894" width="17.453125" style="186" customWidth="1"/>
    <col min="4895" max="4895" width="15.81640625" style="186" bestFit="1" customWidth="1"/>
    <col min="4896" max="4896" width="15.54296875" style="186" customWidth="1"/>
    <col min="4897" max="5120" width="9.1796875" style="186"/>
    <col min="5121" max="5121" width="6.1796875" style="186" customWidth="1"/>
    <col min="5122" max="5122" width="6" style="186" customWidth="1"/>
    <col min="5123" max="5123" width="5.1796875" style="186" bestFit="1" customWidth="1"/>
    <col min="5124" max="5124" width="36.81640625" style="186" customWidth="1"/>
    <col min="5125" max="5125" width="0" style="186" hidden="1" customWidth="1"/>
    <col min="5126" max="5126" width="8" style="186" customWidth="1"/>
    <col min="5127" max="5127" width="0" style="186" hidden="1" customWidth="1"/>
    <col min="5128" max="5128" width="10.7265625" style="186" customWidth="1"/>
    <col min="5129" max="5129" width="21.7265625" style="186" customWidth="1"/>
    <col min="5130" max="5135" width="15.7265625" style="186" customWidth="1"/>
    <col min="5136" max="5136" width="21" style="186" customWidth="1"/>
    <col min="5137" max="5142" width="0" style="186" hidden="1" customWidth="1"/>
    <col min="5143" max="5144" width="15.7265625" style="186" customWidth="1"/>
    <col min="5145" max="5145" width="10.81640625" style="186" customWidth="1"/>
    <col min="5146" max="5146" width="23.1796875" style="186" customWidth="1"/>
    <col min="5147" max="5147" width="10" style="186" customWidth="1"/>
    <col min="5148" max="5148" width="10.81640625" style="186" bestFit="1" customWidth="1"/>
    <col min="5149" max="5149" width="30.26953125" style="186" customWidth="1"/>
    <col min="5150" max="5150" width="17.453125" style="186" customWidth="1"/>
    <col min="5151" max="5151" width="15.81640625" style="186" bestFit="1" customWidth="1"/>
    <col min="5152" max="5152" width="15.54296875" style="186" customWidth="1"/>
    <col min="5153" max="5376" width="9.1796875" style="186"/>
    <col min="5377" max="5377" width="6.1796875" style="186" customWidth="1"/>
    <col min="5378" max="5378" width="6" style="186" customWidth="1"/>
    <col min="5379" max="5379" width="5.1796875" style="186" bestFit="1" customWidth="1"/>
    <col min="5380" max="5380" width="36.81640625" style="186" customWidth="1"/>
    <col min="5381" max="5381" width="0" style="186" hidden="1" customWidth="1"/>
    <col min="5382" max="5382" width="8" style="186" customWidth="1"/>
    <col min="5383" max="5383" width="0" style="186" hidden="1" customWidth="1"/>
    <col min="5384" max="5384" width="10.7265625" style="186" customWidth="1"/>
    <col min="5385" max="5385" width="21.7265625" style="186" customWidth="1"/>
    <col min="5386" max="5391" width="15.7265625" style="186" customWidth="1"/>
    <col min="5392" max="5392" width="21" style="186" customWidth="1"/>
    <col min="5393" max="5398" width="0" style="186" hidden="1" customWidth="1"/>
    <col min="5399" max="5400" width="15.7265625" style="186" customWidth="1"/>
    <col min="5401" max="5401" width="10.81640625" style="186" customWidth="1"/>
    <col min="5402" max="5402" width="23.1796875" style="186" customWidth="1"/>
    <col min="5403" max="5403" width="10" style="186" customWidth="1"/>
    <col min="5404" max="5404" width="10.81640625" style="186" bestFit="1" customWidth="1"/>
    <col min="5405" max="5405" width="30.26953125" style="186" customWidth="1"/>
    <col min="5406" max="5406" width="17.453125" style="186" customWidth="1"/>
    <col min="5407" max="5407" width="15.81640625" style="186" bestFit="1" customWidth="1"/>
    <col min="5408" max="5408" width="15.54296875" style="186" customWidth="1"/>
    <col min="5409" max="5632" width="9.1796875" style="186"/>
    <col min="5633" max="5633" width="6.1796875" style="186" customWidth="1"/>
    <col min="5634" max="5634" width="6" style="186" customWidth="1"/>
    <col min="5635" max="5635" width="5.1796875" style="186" bestFit="1" customWidth="1"/>
    <col min="5636" max="5636" width="36.81640625" style="186" customWidth="1"/>
    <col min="5637" max="5637" width="0" style="186" hidden="1" customWidth="1"/>
    <col min="5638" max="5638" width="8" style="186" customWidth="1"/>
    <col min="5639" max="5639" width="0" style="186" hidden="1" customWidth="1"/>
    <col min="5640" max="5640" width="10.7265625" style="186" customWidth="1"/>
    <col min="5641" max="5641" width="21.7265625" style="186" customWidth="1"/>
    <col min="5642" max="5647" width="15.7265625" style="186" customWidth="1"/>
    <col min="5648" max="5648" width="21" style="186" customWidth="1"/>
    <col min="5649" max="5654" width="0" style="186" hidden="1" customWidth="1"/>
    <col min="5655" max="5656" width="15.7265625" style="186" customWidth="1"/>
    <col min="5657" max="5657" width="10.81640625" style="186" customWidth="1"/>
    <col min="5658" max="5658" width="23.1796875" style="186" customWidth="1"/>
    <col min="5659" max="5659" width="10" style="186" customWidth="1"/>
    <col min="5660" max="5660" width="10.81640625" style="186" bestFit="1" customWidth="1"/>
    <col min="5661" max="5661" width="30.26953125" style="186" customWidth="1"/>
    <col min="5662" max="5662" width="17.453125" style="186" customWidth="1"/>
    <col min="5663" max="5663" width="15.81640625" style="186" bestFit="1" customWidth="1"/>
    <col min="5664" max="5664" width="15.54296875" style="186" customWidth="1"/>
    <col min="5665" max="5888" width="9.1796875" style="186"/>
    <col min="5889" max="5889" width="6.1796875" style="186" customWidth="1"/>
    <col min="5890" max="5890" width="6" style="186" customWidth="1"/>
    <col min="5891" max="5891" width="5.1796875" style="186" bestFit="1" customWidth="1"/>
    <col min="5892" max="5892" width="36.81640625" style="186" customWidth="1"/>
    <col min="5893" max="5893" width="0" style="186" hidden="1" customWidth="1"/>
    <col min="5894" max="5894" width="8" style="186" customWidth="1"/>
    <col min="5895" max="5895" width="0" style="186" hidden="1" customWidth="1"/>
    <col min="5896" max="5896" width="10.7265625" style="186" customWidth="1"/>
    <col min="5897" max="5897" width="21.7265625" style="186" customWidth="1"/>
    <col min="5898" max="5903" width="15.7265625" style="186" customWidth="1"/>
    <col min="5904" max="5904" width="21" style="186" customWidth="1"/>
    <col min="5905" max="5910" width="0" style="186" hidden="1" customWidth="1"/>
    <col min="5911" max="5912" width="15.7265625" style="186" customWidth="1"/>
    <col min="5913" max="5913" width="10.81640625" style="186" customWidth="1"/>
    <col min="5914" max="5914" width="23.1796875" style="186" customWidth="1"/>
    <col min="5915" max="5915" width="10" style="186" customWidth="1"/>
    <col min="5916" max="5916" width="10.81640625" style="186" bestFit="1" customWidth="1"/>
    <col min="5917" max="5917" width="30.26953125" style="186" customWidth="1"/>
    <col min="5918" max="5918" width="17.453125" style="186" customWidth="1"/>
    <col min="5919" max="5919" width="15.81640625" style="186" bestFit="1" customWidth="1"/>
    <col min="5920" max="5920" width="15.54296875" style="186" customWidth="1"/>
    <col min="5921" max="6144" width="9.1796875" style="186"/>
    <col min="6145" max="6145" width="6.1796875" style="186" customWidth="1"/>
    <col min="6146" max="6146" width="6" style="186" customWidth="1"/>
    <col min="6147" max="6147" width="5.1796875" style="186" bestFit="1" customWidth="1"/>
    <col min="6148" max="6148" width="36.81640625" style="186" customWidth="1"/>
    <col min="6149" max="6149" width="0" style="186" hidden="1" customWidth="1"/>
    <col min="6150" max="6150" width="8" style="186" customWidth="1"/>
    <col min="6151" max="6151" width="0" style="186" hidden="1" customWidth="1"/>
    <col min="6152" max="6152" width="10.7265625" style="186" customWidth="1"/>
    <col min="6153" max="6153" width="21.7265625" style="186" customWidth="1"/>
    <col min="6154" max="6159" width="15.7265625" style="186" customWidth="1"/>
    <col min="6160" max="6160" width="21" style="186" customWidth="1"/>
    <col min="6161" max="6166" width="0" style="186" hidden="1" customWidth="1"/>
    <col min="6167" max="6168" width="15.7265625" style="186" customWidth="1"/>
    <col min="6169" max="6169" width="10.81640625" style="186" customWidth="1"/>
    <col min="6170" max="6170" width="23.1796875" style="186" customWidth="1"/>
    <col min="6171" max="6171" width="10" style="186" customWidth="1"/>
    <col min="6172" max="6172" width="10.81640625" style="186" bestFit="1" customWidth="1"/>
    <col min="6173" max="6173" width="30.26953125" style="186" customWidth="1"/>
    <col min="6174" max="6174" width="17.453125" style="186" customWidth="1"/>
    <col min="6175" max="6175" width="15.81640625" style="186" bestFit="1" customWidth="1"/>
    <col min="6176" max="6176" width="15.54296875" style="186" customWidth="1"/>
    <col min="6177" max="6400" width="9.1796875" style="186"/>
    <col min="6401" max="6401" width="6.1796875" style="186" customWidth="1"/>
    <col min="6402" max="6402" width="6" style="186" customWidth="1"/>
    <col min="6403" max="6403" width="5.1796875" style="186" bestFit="1" customWidth="1"/>
    <col min="6404" max="6404" width="36.81640625" style="186" customWidth="1"/>
    <col min="6405" max="6405" width="0" style="186" hidden="1" customWidth="1"/>
    <col min="6406" max="6406" width="8" style="186" customWidth="1"/>
    <col min="6407" max="6407" width="0" style="186" hidden="1" customWidth="1"/>
    <col min="6408" max="6408" width="10.7265625" style="186" customWidth="1"/>
    <col min="6409" max="6409" width="21.7265625" style="186" customWidth="1"/>
    <col min="6410" max="6415" width="15.7265625" style="186" customWidth="1"/>
    <col min="6416" max="6416" width="21" style="186" customWidth="1"/>
    <col min="6417" max="6422" width="0" style="186" hidden="1" customWidth="1"/>
    <col min="6423" max="6424" width="15.7265625" style="186" customWidth="1"/>
    <col min="6425" max="6425" width="10.81640625" style="186" customWidth="1"/>
    <col min="6426" max="6426" width="23.1796875" style="186" customWidth="1"/>
    <col min="6427" max="6427" width="10" style="186" customWidth="1"/>
    <col min="6428" max="6428" width="10.81640625" style="186" bestFit="1" customWidth="1"/>
    <col min="6429" max="6429" width="30.26953125" style="186" customWidth="1"/>
    <col min="6430" max="6430" width="17.453125" style="186" customWidth="1"/>
    <col min="6431" max="6431" width="15.81640625" style="186" bestFit="1" customWidth="1"/>
    <col min="6432" max="6432" width="15.54296875" style="186" customWidth="1"/>
    <col min="6433" max="6656" width="9.1796875" style="186"/>
    <col min="6657" max="6657" width="6.1796875" style="186" customWidth="1"/>
    <col min="6658" max="6658" width="6" style="186" customWidth="1"/>
    <col min="6659" max="6659" width="5.1796875" style="186" bestFit="1" customWidth="1"/>
    <col min="6660" max="6660" width="36.81640625" style="186" customWidth="1"/>
    <col min="6661" max="6661" width="0" style="186" hidden="1" customWidth="1"/>
    <col min="6662" max="6662" width="8" style="186" customWidth="1"/>
    <col min="6663" max="6663" width="0" style="186" hidden="1" customWidth="1"/>
    <col min="6664" max="6664" width="10.7265625" style="186" customWidth="1"/>
    <col min="6665" max="6665" width="21.7265625" style="186" customWidth="1"/>
    <col min="6666" max="6671" width="15.7265625" style="186" customWidth="1"/>
    <col min="6672" max="6672" width="21" style="186" customWidth="1"/>
    <col min="6673" max="6678" width="0" style="186" hidden="1" customWidth="1"/>
    <col min="6679" max="6680" width="15.7265625" style="186" customWidth="1"/>
    <col min="6681" max="6681" width="10.81640625" style="186" customWidth="1"/>
    <col min="6682" max="6682" width="23.1796875" style="186" customWidth="1"/>
    <col min="6683" max="6683" width="10" style="186" customWidth="1"/>
    <col min="6684" max="6684" width="10.81640625" style="186" bestFit="1" customWidth="1"/>
    <col min="6685" max="6685" width="30.26953125" style="186" customWidth="1"/>
    <col min="6686" max="6686" width="17.453125" style="186" customWidth="1"/>
    <col min="6687" max="6687" width="15.81640625" style="186" bestFit="1" customWidth="1"/>
    <col min="6688" max="6688" width="15.54296875" style="186" customWidth="1"/>
    <col min="6689" max="6912" width="9.1796875" style="186"/>
    <col min="6913" max="6913" width="6.1796875" style="186" customWidth="1"/>
    <col min="6914" max="6914" width="6" style="186" customWidth="1"/>
    <col min="6915" max="6915" width="5.1796875" style="186" bestFit="1" customWidth="1"/>
    <col min="6916" max="6916" width="36.81640625" style="186" customWidth="1"/>
    <col min="6917" max="6917" width="0" style="186" hidden="1" customWidth="1"/>
    <col min="6918" max="6918" width="8" style="186" customWidth="1"/>
    <col min="6919" max="6919" width="0" style="186" hidden="1" customWidth="1"/>
    <col min="6920" max="6920" width="10.7265625" style="186" customWidth="1"/>
    <col min="6921" max="6921" width="21.7265625" style="186" customWidth="1"/>
    <col min="6922" max="6927" width="15.7265625" style="186" customWidth="1"/>
    <col min="6928" max="6928" width="21" style="186" customWidth="1"/>
    <col min="6929" max="6934" width="0" style="186" hidden="1" customWidth="1"/>
    <col min="6935" max="6936" width="15.7265625" style="186" customWidth="1"/>
    <col min="6937" max="6937" width="10.81640625" style="186" customWidth="1"/>
    <col min="6938" max="6938" width="23.1796875" style="186" customWidth="1"/>
    <col min="6939" max="6939" width="10" style="186" customWidth="1"/>
    <col min="6940" max="6940" width="10.81640625" style="186" bestFit="1" customWidth="1"/>
    <col min="6941" max="6941" width="30.26953125" style="186" customWidth="1"/>
    <col min="6942" max="6942" width="17.453125" style="186" customWidth="1"/>
    <col min="6943" max="6943" width="15.81640625" style="186" bestFit="1" customWidth="1"/>
    <col min="6944" max="6944" width="15.54296875" style="186" customWidth="1"/>
    <col min="6945" max="7168" width="9.1796875" style="186"/>
    <col min="7169" max="7169" width="6.1796875" style="186" customWidth="1"/>
    <col min="7170" max="7170" width="6" style="186" customWidth="1"/>
    <col min="7171" max="7171" width="5.1796875" style="186" bestFit="1" customWidth="1"/>
    <col min="7172" max="7172" width="36.81640625" style="186" customWidth="1"/>
    <col min="7173" max="7173" width="0" style="186" hidden="1" customWidth="1"/>
    <col min="7174" max="7174" width="8" style="186" customWidth="1"/>
    <col min="7175" max="7175" width="0" style="186" hidden="1" customWidth="1"/>
    <col min="7176" max="7176" width="10.7265625" style="186" customWidth="1"/>
    <col min="7177" max="7177" width="21.7265625" style="186" customWidth="1"/>
    <col min="7178" max="7183" width="15.7265625" style="186" customWidth="1"/>
    <col min="7184" max="7184" width="21" style="186" customWidth="1"/>
    <col min="7185" max="7190" width="0" style="186" hidden="1" customWidth="1"/>
    <col min="7191" max="7192" width="15.7265625" style="186" customWidth="1"/>
    <col min="7193" max="7193" width="10.81640625" style="186" customWidth="1"/>
    <col min="7194" max="7194" width="23.1796875" style="186" customWidth="1"/>
    <col min="7195" max="7195" width="10" style="186" customWidth="1"/>
    <col min="7196" max="7196" width="10.81640625" style="186" bestFit="1" customWidth="1"/>
    <col min="7197" max="7197" width="30.26953125" style="186" customWidth="1"/>
    <col min="7198" max="7198" width="17.453125" style="186" customWidth="1"/>
    <col min="7199" max="7199" width="15.81640625" style="186" bestFit="1" customWidth="1"/>
    <col min="7200" max="7200" width="15.54296875" style="186" customWidth="1"/>
    <col min="7201" max="7424" width="9.1796875" style="186"/>
    <col min="7425" max="7425" width="6.1796875" style="186" customWidth="1"/>
    <col min="7426" max="7426" width="6" style="186" customWidth="1"/>
    <col min="7427" max="7427" width="5.1796875" style="186" bestFit="1" customWidth="1"/>
    <col min="7428" max="7428" width="36.81640625" style="186" customWidth="1"/>
    <col min="7429" max="7429" width="0" style="186" hidden="1" customWidth="1"/>
    <col min="7430" max="7430" width="8" style="186" customWidth="1"/>
    <col min="7431" max="7431" width="0" style="186" hidden="1" customWidth="1"/>
    <col min="7432" max="7432" width="10.7265625" style="186" customWidth="1"/>
    <col min="7433" max="7433" width="21.7265625" style="186" customWidth="1"/>
    <col min="7434" max="7439" width="15.7265625" style="186" customWidth="1"/>
    <col min="7440" max="7440" width="21" style="186" customWidth="1"/>
    <col min="7441" max="7446" width="0" style="186" hidden="1" customWidth="1"/>
    <col min="7447" max="7448" width="15.7265625" style="186" customWidth="1"/>
    <col min="7449" max="7449" width="10.81640625" style="186" customWidth="1"/>
    <col min="7450" max="7450" width="23.1796875" style="186" customWidth="1"/>
    <col min="7451" max="7451" width="10" style="186" customWidth="1"/>
    <col min="7452" max="7452" width="10.81640625" style="186" bestFit="1" customWidth="1"/>
    <col min="7453" max="7453" width="30.26953125" style="186" customWidth="1"/>
    <col min="7454" max="7454" width="17.453125" style="186" customWidth="1"/>
    <col min="7455" max="7455" width="15.81640625" style="186" bestFit="1" customWidth="1"/>
    <col min="7456" max="7456" width="15.54296875" style="186" customWidth="1"/>
    <col min="7457" max="7680" width="9.1796875" style="186"/>
    <col min="7681" max="7681" width="6.1796875" style="186" customWidth="1"/>
    <col min="7682" max="7682" width="6" style="186" customWidth="1"/>
    <col min="7683" max="7683" width="5.1796875" style="186" bestFit="1" customWidth="1"/>
    <col min="7684" max="7684" width="36.81640625" style="186" customWidth="1"/>
    <col min="7685" max="7685" width="0" style="186" hidden="1" customWidth="1"/>
    <col min="7686" max="7686" width="8" style="186" customWidth="1"/>
    <col min="7687" max="7687" width="0" style="186" hidden="1" customWidth="1"/>
    <col min="7688" max="7688" width="10.7265625" style="186" customWidth="1"/>
    <col min="7689" max="7689" width="21.7265625" style="186" customWidth="1"/>
    <col min="7690" max="7695" width="15.7265625" style="186" customWidth="1"/>
    <col min="7696" max="7696" width="21" style="186" customWidth="1"/>
    <col min="7697" max="7702" width="0" style="186" hidden="1" customWidth="1"/>
    <col min="7703" max="7704" width="15.7265625" style="186" customWidth="1"/>
    <col min="7705" max="7705" width="10.81640625" style="186" customWidth="1"/>
    <col min="7706" max="7706" width="23.1796875" style="186" customWidth="1"/>
    <col min="7707" max="7707" width="10" style="186" customWidth="1"/>
    <col min="7708" max="7708" width="10.81640625" style="186" bestFit="1" customWidth="1"/>
    <col min="7709" max="7709" width="30.26953125" style="186" customWidth="1"/>
    <col min="7710" max="7710" width="17.453125" style="186" customWidth="1"/>
    <col min="7711" max="7711" width="15.81640625" style="186" bestFit="1" customWidth="1"/>
    <col min="7712" max="7712" width="15.54296875" style="186" customWidth="1"/>
    <col min="7713" max="7936" width="9.1796875" style="186"/>
    <col min="7937" max="7937" width="6.1796875" style="186" customWidth="1"/>
    <col min="7938" max="7938" width="6" style="186" customWidth="1"/>
    <col min="7939" max="7939" width="5.1796875" style="186" bestFit="1" customWidth="1"/>
    <col min="7940" max="7940" width="36.81640625" style="186" customWidth="1"/>
    <col min="7941" max="7941" width="0" style="186" hidden="1" customWidth="1"/>
    <col min="7942" max="7942" width="8" style="186" customWidth="1"/>
    <col min="7943" max="7943" width="0" style="186" hidden="1" customWidth="1"/>
    <col min="7944" max="7944" width="10.7265625" style="186" customWidth="1"/>
    <col min="7945" max="7945" width="21.7265625" style="186" customWidth="1"/>
    <col min="7946" max="7951" width="15.7265625" style="186" customWidth="1"/>
    <col min="7952" max="7952" width="21" style="186" customWidth="1"/>
    <col min="7953" max="7958" width="0" style="186" hidden="1" customWidth="1"/>
    <col min="7959" max="7960" width="15.7265625" style="186" customWidth="1"/>
    <col min="7961" max="7961" width="10.81640625" style="186" customWidth="1"/>
    <col min="7962" max="7962" width="23.1796875" style="186" customWidth="1"/>
    <col min="7963" max="7963" width="10" style="186" customWidth="1"/>
    <col min="7964" max="7964" width="10.81640625" style="186" bestFit="1" customWidth="1"/>
    <col min="7965" max="7965" width="30.26953125" style="186" customWidth="1"/>
    <col min="7966" max="7966" width="17.453125" style="186" customWidth="1"/>
    <col min="7967" max="7967" width="15.81640625" style="186" bestFit="1" customWidth="1"/>
    <col min="7968" max="7968" width="15.54296875" style="186" customWidth="1"/>
    <col min="7969" max="8192" width="9.1796875" style="186"/>
    <col min="8193" max="8193" width="6.1796875" style="186" customWidth="1"/>
    <col min="8194" max="8194" width="6" style="186" customWidth="1"/>
    <col min="8195" max="8195" width="5.1796875" style="186" bestFit="1" customWidth="1"/>
    <col min="8196" max="8196" width="36.81640625" style="186" customWidth="1"/>
    <col min="8197" max="8197" width="0" style="186" hidden="1" customWidth="1"/>
    <col min="8198" max="8198" width="8" style="186" customWidth="1"/>
    <col min="8199" max="8199" width="0" style="186" hidden="1" customWidth="1"/>
    <col min="8200" max="8200" width="10.7265625" style="186" customWidth="1"/>
    <col min="8201" max="8201" width="21.7265625" style="186" customWidth="1"/>
    <col min="8202" max="8207" width="15.7265625" style="186" customWidth="1"/>
    <col min="8208" max="8208" width="21" style="186" customWidth="1"/>
    <col min="8209" max="8214" width="0" style="186" hidden="1" customWidth="1"/>
    <col min="8215" max="8216" width="15.7265625" style="186" customWidth="1"/>
    <col min="8217" max="8217" width="10.81640625" style="186" customWidth="1"/>
    <col min="8218" max="8218" width="23.1796875" style="186" customWidth="1"/>
    <col min="8219" max="8219" width="10" style="186" customWidth="1"/>
    <col min="8220" max="8220" width="10.81640625" style="186" bestFit="1" customWidth="1"/>
    <col min="8221" max="8221" width="30.26953125" style="186" customWidth="1"/>
    <col min="8222" max="8222" width="17.453125" style="186" customWidth="1"/>
    <col min="8223" max="8223" width="15.81640625" style="186" bestFit="1" customWidth="1"/>
    <col min="8224" max="8224" width="15.54296875" style="186" customWidth="1"/>
    <col min="8225" max="8448" width="9.1796875" style="186"/>
    <col min="8449" max="8449" width="6.1796875" style="186" customWidth="1"/>
    <col min="8450" max="8450" width="6" style="186" customWidth="1"/>
    <col min="8451" max="8451" width="5.1796875" style="186" bestFit="1" customWidth="1"/>
    <col min="8452" max="8452" width="36.81640625" style="186" customWidth="1"/>
    <col min="8453" max="8453" width="0" style="186" hidden="1" customWidth="1"/>
    <col min="8454" max="8454" width="8" style="186" customWidth="1"/>
    <col min="8455" max="8455" width="0" style="186" hidden="1" customWidth="1"/>
    <col min="8456" max="8456" width="10.7265625" style="186" customWidth="1"/>
    <col min="8457" max="8457" width="21.7265625" style="186" customWidth="1"/>
    <col min="8458" max="8463" width="15.7265625" style="186" customWidth="1"/>
    <col min="8464" max="8464" width="21" style="186" customWidth="1"/>
    <col min="8465" max="8470" width="0" style="186" hidden="1" customWidth="1"/>
    <col min="8471" max="8472" width="15.7265625" style="186" customWidth="1"/>
    <col min="8473" max="8473" width="10.81640625" style="186" customWidth="1"/>
    <col min="8474" max="8474" width="23.1796875" style="186" customWidth="1"/>
    <col min="8475" max="8475" width="10" style="186" customWidth="1"/>
    <col min="8476" max="8476" width="10.81640625" style="186" bestFit="1" customWidth="1"/>
    <col min="8477" max="8477" width="30.26953125" style="186" customWidth="1"/>
    <col min="8478" max="8478" width="17.453125" style="186" customWidth="1"/>
    <col min="8479" max="8479" width="15.81640625" style="186" bestFit="1" customWidth="1"/>
    <col min="8480" max="8480" width="15.54296875" style="186" customWidth="1"/>
    <col min="8481" max="8704" width="9.1796875" style="186"/>
    <col min="8705" max="8705" width="6.1796875" style="186" customWidth="1"/>
    <col min="8706" max="8706" width="6" style="186" customWidth="1"/>
    <col min="8707" max="8707" width="5.1796875" style="186" bestFit="1" customWidth="1"/>
    <col min="8708" max="8708" width="36.81640625" style="186" customWidth="1"/>
    <col min="8709" max="8709" width="0" style="186" hidden="1" customWidth="1"/>
    <col min="8710" max="8710" width="8" style="186" customWidth="1"/>
    <col min="8711" max="8711" width="0" style="186" hidden="1" customWidth="1"/>
    <col min="8712" max="8712" width="10.7265625" style="186" customWidth="1"/>
    <col min="8713" max="8713" width="21.7265625" style="186" customWidth="1"/>
    <col min="8714" max="8719" width="15.7265625" style="186" customWidth="1"/>
    <col min="8720" max="8720" width="21" style="186" customWidth="1"/>
    <col min="8721" max="8726" width="0" style="186" hidden="1" customWidth="1"/>
    <col min="8727" max="8728" width="15.7265625" style="186" customWidth="1"/>
    <col min="8729" max="8729" width="10.81640625" style="186" customWidth="1"/>
    <col min="8730" max="8730" width="23.1796875" style="186" customWidth="1"/>
    <col min="8731" max="8731" width="10" style="186" customWidth="1"/>
    <col min="8732" max="8732" width="10.81640625" style="186" bestFit="1" customWidth="1"/>
    <col min="8733" max="8733" width="30.26953125" style="186" customWidth="1"/>
    <col min="8734" max="8734" width="17.453125" style="186" customWidth="1"/>
    <col min="8735" max="8735" width="15.81640625" style="186" bestFit="1" customWidth="1"/>
    <col min="8736" max="8736" width="15.54296875" style="186" customWidth="1"/>
    <col min="8737" max="8960" width="9.1796875" style="186"/>
    <col min="8961" max="8961" width="6.1796875" style="186" customWidth="1"/>
    <col min="8962" max="8962" width="6" style="186" customWidth="1"/>
    <col min="8963" max="8963" width="5.1796875" style="186" bestFit="1" customWidth="1"/>
    <col min="8964" max="8964" width="36.81640625" style="186" customWidth="1"/>
    <col min="8965" max="8965" width="0" style="186" hidden="1" customWidth="1"/>
    <col min="8966" max="8966" width="8" style="186" customWidth="1"/>
    <col min="8967" max="8967" width="0" style="186" hidden="1" customWidth="1"/>
    <col min="8968" max="8968" width="10.7265625" style="186" customWidth="1"/>
    <col min="8969" max="8969" width="21.7265625" style="186" customWidth="1"/>
    <col min="8970" max="8975" width="15.7265625" style="186" customWidth="1"/>
    <col min="8976" max="8976" width="21" style="186" customWidth="1"/>
    <col min="8977" max="8982" width="0" style="186" hidden="1" customWidth="1"/>
    <col min="8983" max="8984" width="15.7265625" style="186" customWidth="1"/>
    <col min="8985" max="8985" width="10.81640625" style="186" customWidth="1"/>
    <col min="8986" max="8986" width="23.1796875" style="186" customWidth="1"/>
    <col min="8987" max="8987" width="10" style="186" customWidth="1"/>
    <col min="8988" max="8988" width="10.81640625" style="186" bestFit="1" customWidth="1"/>
    <col min="8989" max="8989" width="30.26953125" style="186" customWidth="1"/>
    <col min="8990" max="8990" width="17.453125" style="186" customWidth="1"/>
    <col min="8991" max="8991" width="15.81640625" style="186" bestFit="1" customWidth="1"/>
    <col min="8992" max="8992" width="15.54296875" style="186" customWidth="1"/>
    <col min="8993" max="9216" width="9.1796875" style="186"/>
    <col min="9217" max="9217" width="6.1796875" style="186" customWidth="1"/>
    <col min="9218" max="9218" width="6" style="186" customWidth="1"/>
    <col min="9219" max="9219" width="5.1796875" style="186" bestFit="1" customWidth="1"/>
    <col min="9220" max="9220" width="36.81640625" style="186" customWidth="1"/>
    <col min="9221" max="9221" width="0" style="186" hidden="1" customWidth="1"/>
    <col min="9222" max="9222" width="8" style="186" customWidth="1"/>
    <col min="9223" max="9223" width="0" style="186" hidden="1" customWidth="1"/>
    <col min="9224" max="9224" width="10.7265625" style="186" customWidth="1"/>
    <col min="9225" max="9225" width="21.7265625" style="186" customWidth="1"/>
    <col min="9226" max="9231" width="15.7265625" style="186" customWidth="1"/>
    <col min="9232" max="9232" width="21" style="186" customWidth="1"/>
    <col min="9233" max="9238" width="0" style="186" hidden="1" customWidth="1"/>
    <col min="9239" max="9240" width="15.7265625" style="186" customWidth="1"/>
    <col min="9241" max="9241" width="10.81640625" style="186" customWidth="1"/>
    <col min="9242" max="9242" width="23.1796875" style="186" customWidth="1"/>
    <col min="9243" max="9243" width="10" style="186" customWidth="1"/>
    <col min="9244" max="9244" width="10.81640625" style="186" bestFit="1" customWidth="1"/>
    <col min="9245" max="9245" width="30.26953125" style="186" customWidth="1"/>
    <col min="9246" max="9246" width="17.453125" style="186" customWidth="1"/>
    <col min="9247" max="9247" width="15.81640625" style="186" bestFit="1" customWidth="1"/>
    <col min="9248" max="9248" width="15.54296875" style="186" customWidth="1"/>
    <col min="9249" max="9472" width="9.1796875" style="186"/>
    <col min="9473" max="9473" width="6.1796875" style="186" customWidth="1"/>
    <col min="9474" max="9474" width="6" style="186" customWidth="1"/>
    <col min="9475" max="9475" width="5.1796875" style="186" bestFit="1" customWidth="1"/>
    <col min="9476" max="9476" width="36.81640625" style="186" customWidth="1"/>
    <col min="9477" max="9477" width="0" style="186" hidden="1" customWidth="1"/>
    <col min="9478" max="9478" width="8" style="186" customWidth="1"/>
    <col min="9479" max="9479" width="0" style="186" hidden="1" customWidth="1"/>
    <col min="9480" max="9480" width="10.7265625" style="186" customWidth="1"/>
    <col min="9481" max="9481" width="21.7265625" style="186" customWidth="1"/>
    <col min="9482" max="9487" width="15.7265625" style="186" customWidth="1"/>
    <col min="9488" max="9488" width="21" style="186" customWidth="1"/>
    <col min="9489" max="9494" width="0" style="186" hidden="1" customWidth="1"/>
    <col min="9495" max="9496" width="15.7265625" style="186" customWidth="1"/>
    <col min="9497" max="9497" width="10.81640625" style="186" customWidth="1"/>
    <col min="9498" max="9498" width="23.1796875" style="186" customWidth="1"/>
    <col min="9499" max="9499" width="10" style="186" customWidth="1"/>
    <col min="9500" max="9500" width="10.81640625" style="186" bestFit="1" customWidth="1"/>
    <col min="9501" max="9501" width="30.26953125" style="186" customWidth="1"/>
    <col min="9502" max="9502" width="17.453125" style="186" customWidth="1"/>
    <col min="9503" max="9503" width="15.81640625" style="186" bestFit="1" customWidth="1"/>
    <col min="9504" max="9504" width="15.54296875" style="186" customWidth="1"/>
    <col min="9505" max="9728" width="9.1796875" style="186"/>
    <col min="9729" max="9729" width="6.1796875" style="186" customWidth="1"/>
    <col min="9730" max="9730" width="6" style="186" customWidth="1"/>
    <col min="9731" max="9731" width="5.1796875" style="186" bestFit="1" customWidth="1"/>
    <col min="9732" max="9732" width="36.81640625" style="186" customWidth="1"/>
    <col min="9733" max="9733" width="0" style="186" hidden="1" customWidth="1"/>
    <col min="9734" max="9734" width="8" style="186" customWidth="1"/>
    <col min="9735" max="9735" width="0" style="186" hidden="1" customWidth="1"/>
    <col min="9736" max="9736" width="10.7265625" style="186" customWidth="1"/>
    <col min="9737" max="9737" width="21.7265625" style="186" customWidth="1"/>
    <col min="9738" max="9743" width="15.7265625" style="186" customWidth="1"/>
    <col min="9744" max="9744" width="21" style="186" customWidth="1"/>
    <col min="9745" max="9750" width="0" style="186" hidden="1" customWidth="1"/>
    <col min="9751" max="9752" width="15.7265625" style="186" customWidth="1"/>
    <col min="9753" max="9753" width="10.81640625" style="186" customWidth="1"/>
    <col min="9754" max="9754" width="23.1796875" style="186" customWidth="1"/>
    <col min="9755" max="9755" width="10" style="186" customWidth="1"/>
    <col min="9756" max="9756" width="10.81640625" style="186" bestFit="1" customWidth="1"/>
    <col min="9757" max="9757" width="30.26953125" style="186" customWidth="1"/>
    <col min="9758" max="9758" width="17.453125" style="186" customWidth="1"/>
    <col min="9759" max="9759" width="15.81640625" style="186" bestFit="1" customWidth="1"/>
    <col min="9760" max="9760" width="15.54296875" style="186" customWidth="1"/>
    <col min="9761" max="9984" width="9.1796875" style="186"/>
    <col min="9985" max="9985" width="6.1796875" style="186" customWidth="1"/>
    <col min="9986" max="9986" width="6" style="186" customWidth="1"/>
    <col min="9987" max="9987" width="5.1796875" style="186" bestFit="1" customWidth="1"/>
    <col min="9988" max="9988" width="36.81640625" style="186" customWidth="1"/>
    <col min="9989" max="9989" width="0" style="186" hidden="1" customWidth="1"/>
    <col min="9990" max="9990" width="8" style="186" customWidth="1"/>
    <col min="9991" max="9991" width="0" style="186" hidden="1" customWidth="1"/>
    <col min="9992" max="9992" width="10.7265625" style="186" customWidth="1"/>
    <col min="9993" max="9993" width="21.7265625" style="186" customWidth="1"/>
    <col min="9994" max="9999" width="15.7265625" style="186" customWidth="1"/>
    <col min="10000" max="10000" width="21" style="186" customWidth="1"/>
    <col min="10001" max="10006" width="0" style="186" hidden="1" customWidth="1"/>
    <col min="10007" max="10008" width="15.7265625" style="186" customWidth="1"/>
    <col min="10009" max="10009" width="10.81640625" style="186" customWidth="1"/>
    <col min="10010" max="10010" width="23.1796875" style="186" customWidth="1"/>
    <col min="10011" max="10011" width="10" style="186" customWidth="1"/>
    <col min="10012" max="10012" width="10.81640625" style="186" bestFit="1" customWidth="1"/>
    <col min="10013" max="10013" width="30.26953125" style="186" customWidth="1"/>
    <col min="10014" max="10014" width="17.453125" style="186" customWidth="1"/>
    <col min="10015" max="10015" width="15.81640625" style="186" bestFit="1" customWidth="1"/>
    <col min="10016" max="10016" width="15.54296875" style="186" customWidth="1"/>
    <col min="10017" max="10240" width="9.1796875" style="186"/>
    <col min="10241" max="10241" width="6.1796875" style="186" customWidth="1"/>
    <col min="10242" max="10242" width="6" style="186" customWidth="1"/>
    <col min="10243" max="10243" width="5.1796875" style="186" bestFit="1" customWidth="1"/>
    <col min="10244" max="10244" width="36.81640625" style="186" customWidth="1"/>
    <col min="10245" max="10245" width="0" style="186" hidden="1" customWidth="1"/>
    <col min="10246" max="10246" width="8" style="186" customWidth="1"/>
    <col min="10247" max="10247" width="0" style="186" hidden="1" customWidth="1"/>
    <col min="10248" max="10248" width="10.7265625" style="186" customWidth="1"/>
    <col min="10249" max="10249" width="21.7265625" style="186" customWidth="1"/>
    <col min="10250" max="10255" width="15.7265625" style="186" customWidth="1"/>
    <col min="10256" max="10256" width="21" style="186" customWidth="1"/>
    <col min="10257" max="10262" width="0" style="186" hidden="1" customWidth="1"/>
    <col min="10263" max="10264" width="15.7265625" style="186" customWidth="1"/>
    <col min="10265" max="10265" width="10.81640625" style="186" customWidth="1"/>
    <col min="10266" max="10266" width="23.1796875" style="186" customWidth="1"/>
    <col min="10267" max="10267" width="10" style="186" customWidth="1"/>
    <col min="10268" max="10268" width="10.81640625" style="186" bestFit="1" customWidth="1"/>
    <col min="10269" max="10269" width="30.26953125" style="186" customWidth="1"/>
    <col min="10270" max="10270" width="17.453125" style="186" customWidth="1"/>
    <col min="10271" max="10271" width="15.81640625" style="186" bestFit="1" customWidth="1"/>
    <col min="10272" max="10272" width="15.54296875" style="186" customWidth="1"/>
    <col min="10273" max="10496" width="9.1796875" style="186"/>
    <col min="10497" max="10497" width="6.1796875" style="186" customWidth="1"/>
    <col min="10498" max="10498" width="6" style="186" customWidth="1"/>
    <col min="10499" max="10499" width="5.1796875" style="186" bestFit="1" customWidth="1"/>
    <col min="10500" max="10500" width="36.81640625" style="186" customWidth="1"/>
    <col min="10501" max="10501" width="0" style="186" hidden="1" customWidth="1"/>
    <col min="10502" max="10502" width="8" style="186" customWidth="1"/>
    <col min="10503" max="10503" width="0" style="186" hidden="1" customWidth="1"/>
    <col min="10504" max="10504" width="10.7265625" style="186" customWidth="1"/>
    <col min="10505" max="10505" width="21.7265625" style="186" customWidth="1"/>
    <col min="10506" max="10511" width="15.7265625" style="186" customWidth="1"/>
    <col min="10512" max="10512" width="21" style="186" customWidth="1"/>
    <col min="10513" max="10518" width="0" style="186" hidden="1" customWidth="1"/>
    <col min="10519" max="10520" width="15.7265625" style="186" customWidth="1"/>
    <col min="10521" max="10521" width="10.81640625" style="186" customWidth="1"/>
    <col min="10522" max="10522" width="23.1796875" style="186" customWidth="1"/>
    <col min="10523" max="10523" width="10" style="186" customWidth="1"/>
    <col min="10524" max="10524" width="10.81640625" style="186" bestFit="1" customWidth="1"/>
    <col min="10525" max="10525" width="30.26953125" style="186" customWidth="1"/>
    <col min="10526" max="10526" width="17.453125" style="186" customWidth="1"/>
    <col min="10527" max="10527" width="15.81640625" style="186" bestFit="1" customWidth="1"/>
    <col min="10528" max="10528" width="15.54296875" style="186" customWidth="1"/>
    <col min="10529" max="10752" width="9.1796875" style="186"/>
    <col min="10753" max="10753" width="6.1796875" style="186" customWidth="1"/>
    <col min="10754" max="10754" width="6" style="186" customWidth="1"/>
    <col min="10755" max="10755" width="5.1796875" style="186" bestFit="1" customWidth="1"/>
    <col min="10756" max="10756" width="36.81640625" style="186" customWidth="1"/>
    <col min="10757" max="10757" width="0" style="186" hidden="1" customWidth="1"/>
    <col min="10758" max="10758" width="8" style="186" customWidth="1"/>
    <col min="10759" max="10759" width="0" style="186" hidden="1" customWidth="1"/>
    <col min="10760" max="10760" width="10.7265625" style="186" customWidth="1"/>
    <col min="10761" max="10761" width="21.7265625" style="186" customWidth="1"/>
    <col min="10762" max="10767" width="15.7265625" style="186" customWidth="1"/>
    <col min="10768" max="10768" width="21" style="186" customWidth="1"/>
    <col min="10769" max="10774" width="0" style="186" hidden="1" customWidth="1"/>
    <col min="10775" max="10776" width="15.7265625" style="186" customWidth="1"/>
    <col min="10777" max="10777" width="10.81640625" style="186" customWidth="1"/>
    <col min="10778" max="10778" width="23.1796875" style="186" customWidth="1"/>
    <col min="10779" max="10779" width="10" style="186" customWidth="1"/>
    <col min="10780" max="10780" width="10.81640625" style="186" bestFit="1" customWidth="1"/>
    <col min="10781" max="10781" width="30.26953125" style="186" customWidth="1"/>
    <col min="10782" max="10782" width="17.453125" style="186" customWidth="1"/>
    <col min="10783" max="10783" width="15.81640625" style="186" bestFit="1" customWidth="1"/>
    <col min="10784" max="10784" width="15.54296875" style="186" customWidth="1"/>
    <col min="10785" max="11008" width="9.1796875" style="186"/>
    <col min="11009" max="11009" width="6.1796875" style="186" customWidth="1"/>
    <col min="11010" max="11010" width="6" style="186" customWidth="1"/>
    <col min="11011" max="11011" width="5.1796875" style="186" bestFit="1" customWidth="1"/>
    <col min="11012" max="11012" width="36.81640625" style="186" customWidth="1"/>
    <col min="11013" max="11013" width="0" style="186" hidden="1" customWidth="1"/>
    <col min="11014" max="11014" width="8" style="186" customWidth="1"/>
    <col min="11015" max="11015" width="0" style="186" hidden="1" customWidth="1"/>
    <col min="11016" max="11016" width="10.7265625" style="186" customWidth="1"/>
    <col min="11017" max="11017" width="21.7265625" style="186" customWidth="1"/>
    <col min="11018" max="11023" width="15.7265625" style="186" customWidth="1"/>
    <col min="11024" max="11024" width="21" style="186" customWidth="1"/>
    <col min="11025" max="11030" width="0" style="186" hidden="1" customWidth="1"/>
    <col min="11031" max="11032" width="15.7265625" style="186" customWidth="1"/>
    <col min="11033" max="11033" width="10.81640625" style="186" customWidth="1"/>
    <col min="11034" max="11034" width="23.1796875" style="186" customWidth="1"/>
    <col min="11035" max="11035" width="10" style="186" customWidth="1"/>
    <col min="11036" max="11036" width="10.81640625" style="186" bestFit="1" customWidth="1"/>
    <col min="11037" max="11037" width="30.26953125" style="186" customWidth="1"/>
    <col min="11038" max="11038" width="17.453125" style="186" customWidth="1"/>
    <col min="11039" max="11039" width="15.81640625" style="186" bestFit="1" customWidth="1"/>
    <col min="11040" max="11040" width="15.54296875" style="186" customWidth="1"/>
    <col min="11041" max="11264" width="9.1796875" style="186"/>
    <col min="11265" max="11265" width="6.1796875" style="186" customWidth="1"/>
    <col min="11266" max="11266" width="6" style="186" customWidth="1"/>
    <col min="11267" max="11267" width="5.1796875" style="186" bestFit="1" customWidth="1"/>
    <col min="11268" max="11268" width="36.81640625" style="186" customWidth="1"/>
    <col min="11269" max="11269" width="0" style="186" hidden="1" customWidth="1"/>
    <col min="11270" max="11270" width="8" style="186" customWidth="1"/>
    <col min="11271" max="11271" width="0" style="186" hidden="1" customWidth="1"/>
    <col min="11272" max="11272" width="10.7265625" style="186" customWidth="1"/>
    <col min="11273" max="11273" width="21.7265625" style="186" customWidth="1"/>
    <col min="11274" max="11279" width="15.7265625" style="186" customWidth="1"/>
    <col min="11280" max="11280" width="21" style="186" customWidth="1"/>
    <col min="11281" max="11286" width="0" style="186" hidden="1" customWidth="1"/>
    <col min="11287" max="11288" width="15.7265625" style="186" customWidth="1"/>
    <col min="11289" max="11289" width="10.81640625" style="186" customWidth="1"/>
    <col min="11290" max="11290" width="23.1796875" style="186" customWidth="1"/>
    <col min="11291" max="11291" width="10" style="186" customWidth="1"/>
    <col min="11292" max="11292" width="10.81640625" style="186" bestFit="1" customWidth="1"/>
    <col min="11293" max="11293" width="30.26953125" style="186" customWidth="1"/>
    <col min="11294" max="11294" width="17.453125" style="186" customWidth="1"/>
    <col min="11295" max="11295" width="15.81640625" style="186" bestFit="1" customWidth="1"/>
    <col min="11296" max="11296" width="15.54296875" style="186" customWidth="1"/>
    <col min="11297" max="11520" width="9.1796875" style="186"/>
    <col min="11521" max="11521" width="6.1796875" style="186" customWidth="1"/>
    <col min="11522" max="11522" width="6" style="186" customWidth="1"/>
    <col min="11523" max="11523" width="5.1796875" style="186" bestFit="1" customWidth="1"/>
    <col min="11524" max="11524" width="36.81640625" style="186" customWidth="1"/>
    <col min="11525" max="11525" width="0" style="186" hidden="1" customWidth="1"/>
    <col min="11526" max="11526" width="8" style="186" customWidth="1"/>
    <col min="11527" max="11527" width="0" style="186" hidden="1" customWidth="1"/>
    <col min="11528" max="11528" width="10.7265625" style="186" customWidth="1"/>
    <col min="11529" max="11529" width="21.7265625" style="186" customWidth="1"/>
    <col min="11530" max="11535" width="15.7265625" style="186" customWidth="1"/>
    <col min="11536" max="11536" width="21" style="186" customWidth="1"/>
    <col min="11537" max="11542" width="0" style="186" hidden="1" customWidth="1"/>
    <col min="11543" max="11544" width="15.7265625" style="186" customWidth="1"/>
    <col min="11545" max="11545" width="10.81640625" style="186" customWidth="1"/>
    <col min="11546" max="11546" width="23.1796875" style="186" customWidth="1"/>
    <col min="11547" max="11547" width="10" style="186" customWidth="1"/>
    <col min="11548" max="11548" width="10.81640625" style="186" bestFit="1" customWidth="1"/>
    <col min="11549" max="11549" width="30.26953125" style="186" customWidth="1"/>
    <col min="11550" max="11550" width="17.453125" style="186" customWidth="1"/>
    <col min="11551" max="11551" width="15.81640625" style="186" bestFit="1" customWidth="1"/>
    <col min="11552" max="11552" width="15.54296875" style="186" customWidth="1"/>
    <col min="11553" max="11776" width="9.1796875" style="186"/>
    <col min="11777" max="11777" width="6.1796875" style="186" customWidth="1"/>
    <col min="11778" max="11778" width="6" style="186" customWidth="1"/>
    <col min="11779" max="11779" width="5.1796875" style="186" bestFit="1" customWidth="1"/>
    <col min="11780" max="11780" width="36.81640625" style="186" customWidth="1"/>
    <col min="11781" max="11781" width="0" style="186" hidden="1" customWidth="1"/>
    <col min="11782" max="11782" width="8" style="186" customWidth="1"/>
    <col min="11783" max="11783" width="0" style="186" hidden="1" customWidth="1"/>
    <col min="11784" max="11784" width="10.7265625" style="186" customWidth="1"/>
    <col min="11785" max="11785" width="21.7265625" style="186" customWidth="1"/>
    <col min="11786" max="11791" width="15.7265625" style="186" customWidth="1"/>
    <col min="11792" max="11792" width="21" style="186" customWidth="1"/>
    <col min="11793" max="11798" width="0" style="186" hidden="1" customWidth="1"/>
    <col min="11799" max="11800" width="15.7265625" style="186" customWidth="1"/>
    <col min="11801" max="11801" width="10.81640625" style="186" customWidth="1"/>
    <col min="11802" max="11802" width="23.1796875" style="186" customWidth="1"/>
    <col min="11803" max="11803" width="10" style="186" customWidth="1"/>
    <col min="11804" max="11804" width="10.81640625" style="186" bestFit="1" customWidth="1"/>
    <col min="11805" max="11805" width="30.26953125" style="186" customWidth="1"/>
    <col min="11806" max="11806" width="17.453125" style="186" customWidth="1"/>
    <col min="11807" max="11807" width="15.81640625" style="186" bestFit="1" customWidth="1"/>
    <col min="11808" max="11808" width="15.54296875" style="186" customWidth="1"/>
    <col min="11809" max="12032" width="9.1796875" style="186"/>
    <col min="12033" max="12033" width="6.1796875" style="186" customWidth="1"/>
    <col min="12034" max="12034" width="6" style="186" customWidth="1"/>
    <col min="12035" max="12035" width="5.1796875" style="186" bestFit="1" customWidth="1"/>
    <col min="12036" max="12036" width="36.81640625" style="186" customWidth="1"/>
    <col min="12037" max="12037" width="0" style="186" hidden="1" customWidth="1"/>
    <col min="12038" max="12038" width="8" style="186" customWidth="1"/>
    <col min="12039" max="12039" width="0" style="186" hidden="1" customWidth="1"/>
    <col min="12040" max="12040" width="10.7265625" style="186" customWidth="1"/>
    <col min="12041" max="12041" width="21.7265625" style="186" customWidth="1"/>
    <col min="12042" max="12047" width="15.7265625" style="186" customWidth="1"/>
    <col min="12048" max="12048" width="21" style="186" customWidth="1"/>
    <col min="12049" max="12054" width="0" style="186" hidden="1" customWidth="1"/>
    <col min="12055" max="12056" width="15.7265625" style="186" customWidth="1"/>
    <col min="12057" max="12057" width="10.81640625" style="186" customWidth="1"/>
    <col min="12058" max="12058" width="23.1796875" style="186" customWidth="1"/>
    <col min="12059" max="12059" width="10" style="186" customWidth="1"/>
    <col min="12060" max="12060" width="10.81640625" style="186" bestFit="1" customWidth="1"/>
    <col min="12061" max="12061" width="30.26953125" style="186" customWidth="1"/>
    <col min="12062" max="12062" width="17.453125" style="186" customWidth="1"/>
    <col min="12063" max="12063" width="15.81640625" style="186" bestFit="1" customWidth="1"/>
    <col min="12064" max="12064" width="15.54296875" style="186" customWidth="1"/>
    <col min="12065" max="12288" width="9.1796875" style="186"/>
    <col min="12289" max="12289" width="6.1796875" style="186" customWidth="1"/>
    <col min="12290" max="12290" width="6" style="186" customWidth="1"/>
    <col min="12291" max="12291" width="5.1796875" style="186" bestFit="1" customWidth="1"/>
    <col min="12292" max="12292" width="36.81640625" style="186" customWidth="1"/>
    <col min="12293" max="12293" width="0" style="186" hidden="1" customWidth="1"/>
    <col min="12294" max="12294" width="8" style="186" customWidth="1"/>
    <col min="12295" max="12295" width="0" style="186" hidden="1" customWidth="1"/>
    <col min="12296" max="12296" width="10.7265625" style="186" customWidth="1"/>
    <col min="12297" max="12297" width="21.7265625" style="186" customWidth="1"/>
    <col min="12298" max="12303" width="15.7265625" style="186" customWidth="1"/>
    <col min="12304" max="12304" width="21" style="186" customWidth="1"/>
    <col min="12305" max="12310" width="0" style="186" hidden="1" customWidth="1"/>
    <col min="12311" max="12312" width="15.7265625" style="186" customWidth="1"/>
    <col min="12313" max="12313" width="10.81640625" style="186" customWidth="1"/>
    <col min="12314" max="12314" width="23.1796875" style="186" customWidth="1"/>
    <col min="12315" max="12315" width="10" style="186" customWidth="1"/>
    <col min="12316" max="12316" width="10.81640625" style="186" bestFit="1" customWidth="1"/>
    <col min="12317" max="12317" width="30.26953125" style="186" customWidth="1"/>
    <col min="12318" max="12318" width="17.453125" style="186" customWidth="1"/>
    <col min="12319" max="12319" width="15.81640625" style="186" bestFit="1" customWidth="1"/>
    <col min="12320" max="12320" width="15.54296875" style="186" customWidth="1"/>
    <col min="12321" max="12544" width="9.1796875" style="186"/>
    <col min="12545" max="12545" width="6.1796875" style="186" customWidth="1"/>
    <col min="12546" max="12546" width="6" style="186" customWidth="1"/>
    <col min="12547" max="12547" width="5.1796875" style="186" bestFit="1" customWidth="1"/>
    <col min="12548" max="12548" width="36.81640625" style="186" customWidth="1"/>
    <col min="12549" max="12549" width="0" style="186" hidden="1" customWidth="1"/>
    <col min="12550" max="12550" width="8" style="186" customWidth="1"/>
    <col min="12551" max="12551" width="0" style="186" hidden="1" customWidth="1"/>
    <col min="12552" max="12552" width="10.7265625" style="186" customWidth="1"/>
    <col min="12553" max="12553" width="21.7265625" style="186" customWidth="1"/>
    <col min="12554" max="12559" width="15.7265625" style="186" customWidth="1"/>
    <col min="12560" max="12560" width="21" style="186" customWidth="1"/>
    <col min="12561" max="12566" width="0" style="186" hidden="1" customWidth="1"/>
    <col min="12567" max="12568" width="15.7265625" style="186" customWidth="1"/>
    <col min="12569" max="12569" width="10.81640625" style="186" customWidth="1"/>
    <col min="12570" max="12570" width="23.1796875" style="186" customWidth="1"/>
    <col min="12571" max="12571" width="10" style="186" customWidth="1"/>
    <col min="12572" max="12572" width="10.81640625" style="186" bestFit="1" customWidth="1"/>
    <col min="12573" max="12573" width="30.26953125" style="186" customWidth="1"/>
    <col min="12574" max="12574" width="17.453125" style="186" customWidth="1"/>
    <col min="12575" max="12575" width="15.81640625" style="186" bestFit="1" customWidth="1"/>
    <col min="12576" max="12576" width="15.54296875" style="186" customWidth="1"/>
    <col min="12577" max="12800" width="9.1796875" style="186"/>
    <col min="12801" max="12801" width="6.1796875" style="186" customWidth="1"/>
    <col min="12802" max="12802" width="6" style="186" customWidth="1"/>
    <col min="12803" max="12803" width="5.1796875" style="186" bestFit="1" customWidth="1"/>
    <col min="12804" max="12804" width="36.81640625" style="186" customWidth="1"/>
    <col min="12805" max="12805" width="0" style="186" hidden="1" customWidth="1"/>
    <col min="12806" max="12806" width="8" style="186" customWidth="1"/>
    <col min="12807" max="12807" width="0" style="186" hidden="1" customWidth="1"/>
    <col min="12808" max="12808" width="10.7265625" style="186" customWidth="1"/>
    <col min="12809" max="12809" width="21.7265625" style="186" customWidth="1"/>
    <col min="12810" max="12815" width="15.7265625" style="186" customWidth="1"/>
    <col min="12816" max="12816" width="21" style="186" customWidth="1"/>
    <col min="12817" max="12822" width="0" style="186" hidden="1" customWidth="1"/>
    <col min="12823" max="12824" width="15.7265625" style="186" customWidth="1"/>
    <col min="12825" max="12825" width="10.81640625" style="186" customWidth="1"/>
    <col min="12826" max="12826" width="23.1796875" style="186" customWidth="1"/>
    <col min="12827" max="12827" width="10" style="186" customWidth="1"/>
    <col min="12828" max="12828" width="10.81640625" style="186" bestFit="1" customWidth="1"/>
    <col min="12829" max="12829" width="30.26953125" style="186" customWidth="1"/>
    <col min="12830" max="12830" width="17.453125" style="186" customWidth="1"/>
    <col min="12831" max="12831" width="15.81640625" style="186" bestFit="1" customWidth="1"/>
    <col min="12832" max="12832" width="15.54296875" style="186" customWidth="1"/>
    <col min="12833" max="13056" width="9.1796875" style="186"/>
    <col min="13057" max="13057" width="6.1796875" style="186" customWidth="1"/>
    <col min="13058" max="13058" width="6" style="186" customWidth="1"/>
    <col min="13059" max="13059" width="5.1796875" style="186" bestFit="1" customWidth="1"/>
    <col min="13060" max="13060" width="36.81640625" style="186" customWidth="1"/>
    <col min="13061" max="13061" width="0" style="186" hidden="1" customWidth="1"/>
    <col min="13062" max="13062" width="8" style="186" customWidth="1"/>
    <col min="13063" max="13063" width="0" style="186" hidden="1" customWidth="1"/>
    <col min="13064" max="13064" width="10.7265625" style="186" customWidth="1"/>
    <col min="13065" max="13065" width="21.7265625" style="186" customWidth="1"/>
    <col min="13066" max="13071" width="15.7265625" style="186" customWidth="1"/>
    <col min="13072" max="13072" width="21" style="186" customWidth="1"/>
    <col min="13073" max="13078" width="0" style="186" hidden="1" customWidth="1"/>
    <col min="13079" max="13080" width="15.7265625" style="186" customWidth="1"/>
    <col min="13081" max="13081" width="10.81640625" style="186" customWidth="1"/>
    <col min="13082" max="13082" width="23.1796875" style="186" customWidth="1"/>
    <col min="13083" max="13083" width="10" style="186" customWidth="1"/>
    <col min="13084" max="13084" width="10.81640625" style="186" bestFit="1" customWidth="1"/>
    <col min="13085" max="13085" width="30.26953125" style="186" customWidth="1"/>
    <col min="13086" max="13086" width="17.453125" style="186" customWidth="1"/>
    <col min="13087" max="13087" width="15.81640625" style="186" bestFit="1" customWidth="1"/>
    <col min="13088" max="13088" width="15.54296875" style="186" customWidth="1"/>
    <col min="13089" max="13312" width="9.1796875" style="186"/>
    <col min="13313" max="13313" width="6.1796875" style="186" customWidth="1"/>
    <col min="13314" max="13314" width="6" style="186" customWidth="1"/>
    <col min="13315" max="13315" width="5.1796875" style="186" bestFit="1" customWidth="1"/>
    <col min="13316" max="13316" width="36.81640625" style="186" customWidth="1"/>
    <col min="13317" max="13317" width="0" style="186" hidden="1" customWidth="1"/>
    <col min="13318" max="13318" width="8" style="186" customWidth="1"/>
    <col min="13319" max="13319" width="0" style="186" hidden="1" customWidth="1"/>
    <col min="13320" max="13320" width="10.7265625" style="186" customWidth="1"/>
    <col min="13321" max="13321" width="21.7265625" style="186" customWidth="1"/>
    <col min="13322" max="13327" width="15.7265625" style="186" customWidth="1"/>
    <col min="13328" max="13328" width="21" style="186" customWidth="1"/>
    <col min="13329" max="13334" width="0" style="186" hidden="1" customWidth="1"/>
    <col min="13335" max="13336" width="15.7265625" style="186" customWidth="1"/>
    <col min="13337" max="13337" width="10.81640625" style="186" customWidth="1"/>
    <col min="13338" max="13338" width="23.1796875" style="186" customWidth="1"/>
    <col min="13339" max="13339" width="10" style="186" customWidth="1"/>
    <col min="13340" max="13340" width="10.81640625" style="186" bestFit="1" customWidth="1"/>
    <col min="13341" max="13341" width="30.26953125" style="186" customWidth="1"/>
    <col min="13342" max="13342" width="17.453125" style="186" customWidth="1"/>
    <col min="13343" max="13343" width="15.81640625" style="186" bestFit="1" customWidth="1"/>
    <col min="13344" max="13344" width="15.54296875" style="186" customWidth="1"/>
    <col min="13345" max="13568" width="9.1796875" style="186"/>
    <col min="13569" max="13569" width="6.1796875" style="186" customWidth="1"/>
    <col min="13570" max="13570" width="6" style="186" customWidth="1"/>
    <col min="13571" max="13571" width="5.1796875" style="186" bestFit="1" customWidth="1"/>
    <col min="13572" max="13572" width="36.81640625" style="186" customWidth="1"/>
    <col min="13573" max="13573" width="0" style="186" hidden="1" customWidth="1"/>
    <col min="13574" max="13574" width="8" style="186" customWidth="1"/>
    <col min="13575" max="13575" width="0" style="186" hidden="1" customWidth="1"/>
    <col min="13576" max="13576" width="10.7265625" style="186" customWidth="1"/>
    <col min="13577" max="13577" width="21.7265625" style="186" customWidth="1"/>
    <col min="13578" max="13583" width="15.7265625" style="186" customWidth="1"/>
    <col min="13584" max="13584" width="21" style="186" customWidth="1"/>
    <col min="13585" max="13590" width="0" style="186" hidden="1" customWidth="1"/>
    <col min="13591" max="13592" width="15.7265625" style="186" customWidth="1"/>
    <col min="13593" max="13593" width="10.81640625" style="186" customWidth="1"/>
    <col min="13594" max="13594" width="23.1796875" style="186" customWidth="1"/>
    <col min="13595" max="13595" width="10" style="186" customWidth="1"/>
    <col min="13596" max="13596" width="10.81640625" style="186" bestFit="1" customWidth="1"/>
    <col min="13597" max="13597" width="30.26953125" style="186" customWidth="1"/>
    <col min="13598" max="13598" width="17.453125" style="186" customWidth="1"/>
    <col min="13599" max="13599" width="15.81640625" style="186" bestFit="1" customWidth="1"/>
    <col min="13600" max="13600" width="15.54296875" style="186" customWidth="1"/>
    <col min="13601" max="13824" width="9.1796875" style="186"/>
    <col min="13825" max="13825" width="6.1796875" style="186" customWidth="1"/>
    <col min="13826" max="13826" width="6" style="186" customWidth="1"/>
    <col min="13827" max="13827" width="5.1796875" style="186" bestFit="1" customWidth="1"/>
    <col min="13828" max="13828" width="36.81640625" style="186" customWidth="1"/>
    <col min="13829" max="13829" width="0" style="186" hidden="1" customWidth="1"/>
    <col min="13830" max="13830" width="8" style="186" customWidth="1"/>
    <col min="13831" max="13831" width="0" style="186" hidden="1" customWidth="1"/>
    <col min="13832" max="13832" width="10.7265625" style="186" customWidth="1"/>
    <col min="13833" max="13833" width="21.7265625" style="186" customWidth="1"/>
    <col min="13834" max="13839" width="15.7265625" style="186" customWidth="1"/>
    <col min="13840" max="13840" width="21" style="186" customWidth="1"/>
    <col min="13841" max="13846" width="0" style="186" hidden="1" customWidth="1"/>
    <col min="13847" max="13848" width="15.7265625" style="186" customWidth="1"/>
    <col min="13849" max="13849" width="10.81640625" style="186" customWidth="1"/>
    <col min="13850" max="13850" width="23.1796875" style="186" customWidth="1"/>
    <col min="13851" max="13851" width="10" style="186" customWidth="1"/>
    <col min="13852" max="13852" width="10.81640625" style="186" bestFit="1" customWidth="1"/>
    <col min="13853" max="13853" width="30.26953125" style="186" customWidth="1"/>
    <col min="13854" max="13854" width="17.453125" style="186" customWidth="1"/>
    <col min="13855" max="13855" width="15.81640625" style="186" bestFit="1" customWidth="1"/>
    <col min="13856" max="13856" width="15.54296875" style="186" customWidth="1"/>
    <col min="13857" max="14080" width="9.1796875" style="186"/>
    <col min="14081" max="14081" width="6.1796875" style="186" customWidth="1"/>
    <col min="14082" max="14082" width="6" style="186" customWidth="1"/>
    <col min="14083" max="14083" width="5.1796875" style="186" bestFit="1" customWidth="1"/>
    <col min="14084" max="14084" width="36.81640625" style="186" customWidth="1"/>
    <col min="14085" max="14085" width="0" style="186" hidden="1" customWidth="1"/>
    <col min="14086" max="14086" width="8" style="186" customWidth="1"/>
    <col min="14087" max="14087" width="0" style="186" hidden="1" customWidth="1"/>
    <col min="14088" max="14088" width="10.7265625" style="186" customWidth="1"/>
    <col min="14089" max="14089" width="21.7265625" style="186" customWidth="1"/>
    <col min="14090" max="14095" width="15.7265625" style="186" customWidth="1"/>
    <col min="14096" max="14096" width="21" style="186" customWidth="1"/>
    <col min="14097" max="14102" width="0" style="186" hidden="1" customWidth="1"/>
    <col min="14103" max="14104" width="15.7265625" style="186" customWidth="1"/>
    <col min="14105" max="14105" width="10.81640625" style="186" customWidth="1"/>
    <col min="14106" max="14106" width="23.1796875" style="186" customWidth="1"/>
    <col min="14107" max="14107" width="10" style="186" customWidth="1"/>
    <col min="14108" max="14108" width="10.81640625" style="186" bestFit="1" customWidth="1"/>
    <col min="14109" max="14109" width="30.26953125" style="186" customWidth="1"/>
    <col min="14110" max="14110" width="17.453125" style="186" customWidth="1"/>
    <col min="14111" max="14111" width="15.81640625" style="186" bestFit="1" customWidth="1"/>
    <col min="14112" max="14112" width="15.54296875" style="186" customWidth="1"/>
    <col min="14113" max="14336" width="9.1796875" style="186"/>
    <col min="14337" max="14337" width="6.1796875" style="186" customWidth="1"/>
    <col min="14338" max="14338" width="6" style="186" customWidth="1"/>
    <col min="14339" max="14339" width="5.1796875" style="186" bestFit="1" customWidth="1"/>
    <col min="14340" max="14340" width="36.81640625" style="186" customWidth="1"/>
    <col min="14341" max="14341" width="0" style="186" hidden="1" customWidth="1"/>
    <col min="14342" max="14342" width="8" style="186" customWidth="1"/>
    <col min="14343" max="14343" width="0" style="186" hidden="1" customWidth="1"/>
    <col min="14344" max="14344" width="10.7265625" style="186" customWidth="1"/>
    <col min="14345" max="14345" width="21.7265625" style="186" customWidth="1"/>
    <col min="14346" max="14351" width="15.7265625" style="186" customWidth="1"/>
    <col min="14352" max="14352" width="21" style="186" customWidth="1"/>
    <col min="14353" max="14358" width="0" style="186" hidden="1" customWidth="1"/>
    <col min="14359" max="14360" width="15.7265625" style="186" customWidth="1"/>
    <col min="14361" max="14361" width="10.81640625" style="186" customWidth="1"/>
    <col min="14362" max="14362" width="23.1796875" style="186" customWidth="1"/>
    <col min="14363" max="14363" width="10" style="186" customWidth="1"/>
    <col min="14364" max="14364" width="10.81640625" style="186" bestFit="1" customWidth="1"/>
    <col min="14365" max="14365" width="30.26953125" style="186" customWidth="1"/>
    <col min="14366" max="14366" width="17.453125" style="186" customWidth="1"/>
    <col min="14367" max="14367" width="15.81640625" style="186" bestFit="1" customWidth="1"/>
    <col min="14368" max="14368" width="15.54296875" style="186" customWidth="1"/>
    <col min="14369" max="14592" width="9.1796875" style="186"/>
    <col min="14593" max="14593" width="6.1796875" style="186" customWidth="1"/>
    <col min="14594" max="14594" width="6" style="186" customWidth="1"/>
    <col min="14595" max="14595" width="5.1796875" style="186" bestFit="1" customWidth="1"/>
    <col min="14596" max="14596" width="36.81640625" style="186" customWidth="1"/>
    <col min="14597" max="14597" width="0" style="186" hidden="1" customWidth="1"/>
    <col min="14598" max="14598" width="8" style="186" customWidth="1"/>
    <col min="14599" max="14599" width="0" style="186" hidden="1" customWidth="1"/>
    <col min="14600" max="14600" width="10.7265625" style="186" customWidth="1"/>
    <col min="14601" max="14601" width="21.7265625" style="186" customWidth="1"/>
    <col min="14602" max="14607" width="15.7265625" style="186" customWidth="1"/>
    <col min="14608" max="14608" width="21" style="186" customWidth="1"/>
    <col min="14609" max="14614" width="0" style="186" hidden="1" customWidth="1"/>
    <col min="14615" max="14616" width="15.7265625" style="186" customWidth="1"/>
    <col min="14617" max="14617" width="10.81640625" style="186" customWidth="1"/>
    <col min="14618" max="14618" width="23.1796875" style="186" customWidth="1"/>
    <col min="14619" max="14619" width="10" style="186" customWidth="1"/>
    <col min="14620" max="14620" width="10.81640625" style="186" bestFit="1" customWidth="1"/>
    <col min="14621" max="14621" width="30.26953125" style="186" customWidth="1"/>
    <col min="14622" max="14622" width="17.453125" style="186" customWidth="1"/>
    <col min="14623" max="14623" width="15.81640625" style="186" bestFit="1" customWidth="1"/>
    <col min="14624" max="14624" width="15.54296875" style="186" customWidth="1"/>
    <col min="14625" max="14848" width="9.1796875" style="186"/>
    <col min="14849" max="14849" width="6.1796875" style="186" customWidth="1"/>
    <col min="14850" max="14850" width="6" style="186" customWidth="1"/>
    <col min="14851" max="14851" width="5.1796875" style="186" bestFit="1" customWidth="1"/>
    <col min="14852" max="14852" width="36.81640625" style="186" customWidth="1"/>
    <col min="14853" max="14853" width="0" style="186" hidden="1" customWidth="1"/>
    <col min="14854" max="14854" width="8" style="186" customWidth="1"/>
    <col min="14855" max="14855" width="0" style="186" hidden="1" customWidth="1"/>
    <col min="14856" max="14856" width="10.7265625" style="186" customWidth="1"/>
    <col min="14857" max="14857" width="21.7265625" style="186" customWidth="1"/>
    <col min="14858" max="14863" width="15.7265625" style="186" customWidth="1"/>
    <col min="14864" max="14864" width="21" style="186" customWidth="1"/>
    <col min="14865" max="14870" width="0" style="186" hidden="1" customWidth="1"/>
    <col min="14871" max="14872" width="15.7265625" style="186" customWidth="1"/>
    <col min="14873" max="14873" width="10.81640625" style="186" customWidth="1"/>
    <col min="14874" max="14874" width="23.1796875" style="186" customWidth="1"/>
    <col min="14875" max="14875" width="10" style="186" customWidth="1"/>
    <col min="14876" max="14876" width="10.81640625" style="186" bestFit="1" customWidth="1"/>
    <col min="14877" max="14877" width="30.26953125" style="186" customWidth="1"/>
    <col min="14878" max="14878" width="17.453125" style="186" customWidth="1"/>
    <col min="14879" max="14879" width="15.81640625" style="186" bestFit="1" customWidth="1"/>
    <col min="14880" max="14880" width="15.54296875" style="186" customWidth="1"/>
    <col min="14881" max="15104" width="9.1796875" style="186"/>
    <col min="15105" max="15105" width="6.1796875" style="186" customWidth="1"/>
    <col min="15106" max="15106" width="6" style="186" customWidth="1"/>
    <col min="15107" max="15107" width="5.1796875" style="186" bestFit="1" customWidth="1"/>
    <col min="15108" max="15108" width="36.81640625" style="186" customWidth="1"/>
    <col min="15109" max="15109" width="0" style="186" hidden="1" customWidth="1"/>
    <col min="15110" max="15110" width="8" style="186" customWidth="1"/>
    <col min="15111" max="15111" width="0" style="186" hidden="1" customWidth="1"/>
    <col min="15112" max="15112" width="10.7265625" style="186" customWidth="1"/>
    <col min="15113" max="15113" width="21.7265625" style="186" customWidth="1"/>
    <col min="15114" max="15119" width="15.7265625" style="186" customWidth="1"/>
    <col min="15120" max="15120" width="21" style="186" customWidth="1"/>
    <col min="15121" max="15126" width="0" style="186" hidden="1" customWidth="1"/>
    <col min="15127" max="15128" width="15.7265625" style="186" customWidth="1"/>
    <col min="15129" max="15129" width="10.81640625" style="186" customWidth="1"/>
    <col min="15130" max="15130" width="23.1796875" style="186" customWidth="1"/>
    <col min="15131" max="15131" width="10" style="186" customWidth="1"/>
    <col min="15132" max="15132" width="10.81640625" style="186" bestFit="1" customWidth="1"/>
    <col min="15133" max="15133" width="30.26953125" style="186" customWidth="1"/>
    <col min="15134" max="15134" width="17.453125" style="186" customWidth="1"/>
    <col min="15135" max="15135" width="15.81640625" style="186" bestFit="1" customWidth="1"/>
    <col min="15136" max="15136" width="15.54296875" style="186" customWidth="1"/>
    <col min="15137" max="15360" width="9.1796875" style="186"/>
    <col min="15361" max="15361" width="6.1796875" style="186" customWidth="1"/>
    <col min="15362" max="15362" width="6" style="186" customWidth="1"/>
    <col min="15363" max="15363" width="5.1796875" style="186" bestFit="1" customWidth="1"/>
    <col min="15364" max="15364" width="36.81640625" style="186" customWidth="1"/>
    <col min="15365" max="15365" width="0" style="186" hidden="1" customWidth="1"/>
    <col min="15366" max="15366" width="8" style="186" customWidth="1"/>
    <col min="15367" max="15367" width="0" style="186" hidden="1" customWidth="1"/>
    <col min="15368" max="15368" width="10.7265625" style="186" customWidth="1"/>
    <col min="15369" max="15369" width="21.7265625" style="186" customWidth="1"/>
    <col min="15370" max="15375" width="15.7265625" style="186" customWidth="1"/>
    <col min="15376" max="15376" width="21" style="186" customWidth="1"/>
    <col min="15377" max="15382" width="0" style="186" hidden="1" customWidth="1"/>
    <col min="15383" max="15384" width="15.7265625" style="186" customWidth="1"/>
    <col min="15385" max="15385" width="10.81640625" style="186" customWidth="1"/>
    <col min="15386" max="15386" width="23.1796875" style="186" customWidth="1"/>
    <col min="15387" max="15387" width="10" style="186" customWidth="1"/>
    <col min="15388" max="15388" width="10.81640625" style="186" bestFit="1" customWidth="1"/>
    <col min="15389" max="15389" width="30.26953125" style="186" customWidth="1"/>
    <col min="15390" max="15390" width="17.453125" style="186" customWidth="1"/>
    <col min="15391" max="15391" width="15.81640625" style="186" bestFit="1" customWidth="1"/>
    <col min="15392" max="15392" width="15.54296875" style="186" customWidth="1"/>
    <col min="15393" max="15616" width="9.1796875" style="186"/>
    <col min="15617" max="15617" width="6.1796875" style="186" customWidth="1"/>
    <col min="15618" max="15618" width="6" style="186" customWidth="1"/>
    <col min="15619" max="15619" width="5.1796875" style="186" bestFit="1" customWidth="1"/>
    <col min="15620" max="15620" width="36.81640625" style="186" customWidth="1"/>
    <col min="15621" max="15621" width="0" style="186" hidden="1" customWidth="1"/>
    <col min="15622" max="15622" width="8" style="186" customWidth="1"/>
    <col min="15623" max="15623" width="0" style="186" hidden="1" customWidth="1"/>
    <col min="15624" max="15624" width="10.7265625" style="186" customWidth="1"/>
    <col min="15625" max="15625" width="21.7265625" style="186" customWidth="1"/>
    <col min="15626" max="15631" width="15.7265625" style="186" customWidth="1"/>
    <col min="15632" max="15632" width="21" style="186" customWidth="1"/>
    <col min="15633" max="15638" width="0" style="186" hidden="1" customWidth="1"/>
    <col min="15639" max="15640" width="15.7265625" style="186" customWidth="1"/>
    <col min="15641" max="15641" width="10.81640625" style="186" customWidth="1"/>
    <col min="15642" max="15642" width="23.1796875" style="186" customWidth="1"/>
    <col min="15643" max="15643" width="10" style="186" customWidth="1"/>
    <col min="15644" max="15644" width="10.81640625" style="186" bestFit="1" customWidth="1"/>
    <col min="15645" max="15645" width="30.26953125" style="186" customWidth="1"/>
    <col min="15646" max="15646" width="17.453125" style="186" customWidth="1"/>
    <col min="15647" max="15647" width="15.81640625" style="186" bestFit="1" customWidth="1"/>
    <col min="15648" max="15648" width="15.54296875" style="186" customWidth="1"/>
    <col min="15649" max="15872" width="9.1796875" style="186"/>
    <col min="15873" max="15873" width="6.1796875" style="186" customWidth="1"/>
    <col min="15874" max="15874" width="6" style="186" customWidth="1"/>
    <col min="15875" max="15875" width="5.1796875" style="186" bestFit="1" customWidth="1"/>
    <col min="15876" max="15876" width="36.81640625" style="186" customWidth="1"/>
    <col min="15877" max="15877" width="0" style="186" hidden="1" customWidth="1"/>
    <col min="15878" max="15878" width="8" style="186" customWidth="1"/>
    <col min="15879" max="15879" width="0" style="186" hidden="1" customWidth="1"/>
    <col min="15880" max="15880" width="10.7265625" style="186" customWidth="1"/>
    <col min="15881" max="15881" width="21.7265625" style="186" customWidth="1"/>
    <col min="15882" max="15887" width="15.7265625" style="186" customWidth="1"/>
    <col min="15888" max="15888" width="21" style="186" customWidth="1"/>
    <col min="15889" max="15894" width="0" style="186" hidden="1" customWidth="1"/>
    <col min="15895" max="15896" width="15.7265625" style="186" customWidth="1"/>
    <col min="15897" max="15897" width="10.81640625" style="186" customWidth="1"/>
    <col min="15898" max="15898" width="23.1796875" style="186" customWidth="1"/>
    <col min="15899" max="15899" width="10" style="186" customWidth="1"/>
    <col min="15900" max="15900" width="10.81640625" style="186" bestFit="1" customWidth="1"/>
    <col min="15901" max="15901" width="30.26953125" style="186" customWidth="1"/>
    <col min="15902" max="15902" width="17.453125" style="186" customWidth="1"/>
    <col min="15903" max="15903" width="15.81640625" style="186" bestFit="1" customWidth="1"/>
    <col min="15904" max="15904" width="15.54296875" style="186" customWidth="1"/>
    <col min="15905" max="16128" width="9.1796875" style="186"/>
    <col min="16129" max="16129" width="6.1796875" style="186" customWidth="1"/>
    <col min="16130" max="16130" width="6" style="186" customWidth="1"/>
    <col min="16131" max="16131" width="5.1796875" style="186" bestFit="1" customWidth="1"/>
    <col min="16132" max="16132" width="36.81640625" style="186" customWidth="1"/>
    <col min="16133" max="16133" width="0" style="186" hidden="1" customWidth="1"/>
    <col min="16134" max="16134" width="8" style="186" customWidth="1"/>
    <col min="16135" max="16135" width="0" style="186" hidden="1" customWidth="1"/>
    <col min="16136" max="16136" width="10.7265625" style="186" customWidth="1"/>
    <col min="16137" max="16137" width="21.7265625" style="186" customWidth="1"/>
    <col min="16138" max="16143" width="15.7265625" style="186" customWidth="1"/>
    <col min="16144" max="16144" width="21" style="186" customWidth="1"/>
    <col min="16145" max="16150" width="0" style="186" hidden="1" customWidth="1"/>
    <col min="16151" max="16152" width="15.7265625" style="186" customWidth="1"/>
    <col min="16153" max="16153" width="10.81640625" style="186" customWidth="1"/>
    <col min="16154" max="16154" width="23.1796875" style="186" customWidth="1"/>
    <col min="16155" max="16155" width="10" style="186" customWidth="1"/>
    <col min="16156" max="16156" width="10.81640625" style="186" bestFit="1" customWidth="1"/>
    <col min="16157" max="16157" width="30.26953125" style="186" customWidth="1"/>
    <col min="16158" max="16158" width="17.453125" style="186" customWidth="1"/>
    <col min="16159" max="16159" width="15.81640625" style="186" bestFit="1" customWidth="1"/>
    <col min="16160" max="16160" width="15.54296875" style="186" customWidth="1"/>
    <col min="16161" max="16384" width="9.1796875" style="186"/>
  </cols>
  <sheetData>
    <row r="1" spans="1:33" ht="28.5" customHeight="1">
      <c r="A1" s="416" t="s">
        <v>458</v>
      </c>
      <c r="B1" s="1005" t="s">
        <v>459</v>
      </c>
      <c r="C1" s="1005"/>
      <c r="D1" s="417"/>
      <c r="E1" s="418"/>
      <c r="F1" s="419" t="s">
        <v>1545</v>
      </c>
      <c r="G1" s="419"/>
      <c r="H1" s="420"/>
      <c r="I1" s="420"/>
      <c r="J1" s="421"/>
      <c r="K1" s="421" t="s">
        <v>460</v>
      </c>
      <c r="L1" s="422"/>
      <c r="M1" s="1006" t="s">
        <v>461</v>
      </c>
      <c r="N1" s="1006"/>
      <c r="O1" s="423"/>
      <c r="P1" s="424"/>
      <c r="Q1" s="425"/>
      <c r="R1" s="425"/>
      <c r="S1" s="426"/>
      <c r="T1" s="1007" t="s">
        <v>462</v>
      </c>
      <c r="U1" s="1007"/>
      <c r="V1" s="427"/>
      <c r="W1" s="1008" t="s">
        <v>463</v>
      </c>
      <c r="X1" s="1008"/>
      <c r="Y1" s="418"/>
      <c r="Z1" s="417"/>
      <c r="AA1" s="417"/>
      <c r="AB1" s="428"/>
      <c r="AC1" s="428"/>
      <c r="AD1" s="428"/>
      <c r="AE1" s="428"/>
      <c r="AF1" s="428"/>
      <c r="AG1" s="185"/>
    </row>
    <row r="2" spans="1:33" ht="39">
      <c r="A2" s="429" t="s">
        <v>464</v>
      </c>
      <c r="B2" s="430" t="s">
        <v>465</v>
      </c>
      <c r="C2" s="431" t="s">
        <v>466</v>
      </c>
      <c r="D2" s="432" t="s">
        <v>467</v>
      </c>
      <c r="E2" s="433" t="s">
        <v>468</v>
      </c>
      <c r="F2" s="434" t="s">
        <v>469</v>
      </c>
      <c r="G2" s="434" t="s">
        <v>470</v>
      </c>
      <c r="H2" s="435" t="s">
        <v>471</v>
      </c>
      <c r="I2" s="435" t="s">
        <v>472</v>
      </c>
      <c r="J2" s="436" t="s">
        <v>473</v>
      </c>
      <c r="K2" s="436" t="s">
        <v>474</v>
      </c>
      <c r="L2" s="437" t="s">
        <v>475</v>
      </c>
      <c r="M2" s="431" t="s">
        <v>476</v>
      </c>
      <c r="N2" s="438" t="s">
        <v>477</v>
      </c>
      <c r="O2" s="439" t="s">
        <v>478</v>
      </c>
      <c r="P2" s="440" t="s">
        <v>479</v>
      </c>
      <c r="Q2" s="426" t="s">
        <v>480</v>
      </c>
      <c r="R2" s="425" t="s">
        <v>481</v>
      </c>
      <c r="S2" s="441" t="s">
        <v>482</v>
      </c>
      <c r="T2" s="426" t="s">
        <v>483</v>
      </c>
      <c r="U2" s="441" t="s">
        <v>484</v>
      </c>
      <c r="V2" s="442" t="s">
        <v>485</v>
      </c>
      <c r="W2" s="443" t="s">
        <v>483</v>
      </c>
      <c r="X2" s="443" t="s">
        <v>482</v>
      </c>
      <c r="Y2" s="433" t="s">
        <v>486</v>
      </c>
      <c r="Z2" s="432" t="s">
        <v>487</v>
      </c>
      <c r="AA2" s="432" t="s">
        <v>488</v>
      </c>
      <c r="AB2" s="444" t="s">
        <v>489</v>
      </c>
      <c r="AC2" s="444" t="s">
        <v>83</v>
      </c>
      <c r="AD2" s="444" t="s">
        <v>1546</v>
      </c>
      <c r="AE2" s="444" t="s">
        <v>1547</v>
      </c>
      <c r="AF2" s="444" t="s">
        <v>490</v>
      </c>
      <c r="AG2" s="185"/>
    </row>
    <row r="3" spans="1:33" ht="39" hidden="1">
      <c r="A3" s="445">
        <v>115</v>
      </c>
      <c r="B3" s="446">
        <v>1</v>
      </c>
      <c r="C3" s="447">
        <v>1</v>
      </c>
      <c r="D3" s="448" t="s">
        <v>491</v>
      </c>
      <c r="E3" s="449" t="s">
        <v>492</v>
      </c>
      <c r="F3" s="450" t="s">
        <v>493</v>
      </c>
      <c r="G3" s="451">
        <f t="shared" ref="G3:G40" si="0">COUNTIF($D$3:$D$374,D3)</f>
        <v>1</v>
      </c>
      <c r="H3" s="452">
        <v>42535</v>
      </c>
      <c r="I3" s="448" t="s">
        <v>494</v>
      </c>
      <c r="J3" s="453">
        <v>68580</v>
      </c>
      <c r="K3" s="453">
        <v>68580</v>
      </c>
      <c r="L3" s="607">
        <v>68580</v>
      </c>
      <c r="M3" s="454" t="s">
        <v>191</v>
      </c>
      <c r="N3" s="453">
        <v>68580</v>
      </c>
      <c r="O3" s="455">
        <f t="shared" ref="O3:O19" si="1">L3-N3</f>
        <v>0</v>
      </c>
      <c r="P3" s="456"/>
      <c r="Q3" s="457"/>
      <c r="R3" s="457"/>
      <c r="S3" s="457">
        <f t="shared" ref="S3:S68" si="2">N3</f>
        <v>68580</v>
      </c>
      <c r="T3" s="457"/>
      <c r="U3" s="457"/>
      <c r="V3" s="457"/>
      <c r="W3" s="457">
        <f t="shared" ref="W3:W39" si="3">IF(ISBLANK(N3),"",IF(ISNUMBER(N3),(N3-T3),IF(LEFT(N3,3)="額未定",N3,"*")))</f>
        <v>68580</v>
      </c>
      <c r="X3" s="457">
        <f t="shared" ref="X3:X39" si="4">IF(ISBLANK(N3),"",(IF(ISERROR(S3-U3),0,(S3-U3))))</f>
        <v>68580</v>
      </c>
      <c r="Y3" s="456"/>
      <c r="Z3" s="458"/>
      <c r="AA3" s="459" t="s">
        <v>495</v>
      </c>
      <c r="AB3" s="460" t="s">
        <v>496</v>
      </c>
      <c r="AC3" s="445" t="s">
        <v>497</v>
      </c>
      <c r="AD3" s="460" t="s">
        <v>498</v>
      </c>
      <c r="AE3" s="460" t="s">
        <v>499</v>
      </c>
      <c r="AF3" s="460" t="s">
        <v>500</v>
      </c>
      <c r="AG3" s="185" t="s">
        <v>501</v>
      </c>
    </row>
    <row r="4" spans="1:33" ht="17.25" hidden="1" customHeight="1">
      <c r="A4" s="445">
        <v>32</v>
      </c>
      <c r="B4" s="446">
        <v>2</v>
      </c>
      <c r="C4" s="447">
        <v>1</v>
      </c>
      <c r="D4" s="448" t="s">
        <v>245</v>
      </c>
      <c r="E4" s="449" t="s">
        <v>502</v>
      </c>
      <c r="F4" s="450" t="s">
        <v>493</v>
      </c>
      <c r="G4" s="451">
        <f t="shared" si="0"/>
        <v>1</v>
      </c>
      <c r="H4" s="452">
        <v>42535</v>
      </c>
      <c r="I4" s="448"/>
      <c r="J4" s="453">
        <v>17173</v>
      </c>
      <c r="K4" s="453">
        <v>48162</v>
      </c>
      <c r="L4" s="607">
        <v>48162</v>
      </c>
      <c r="M4" s="454" t="s">
        <v>191</v>
      </c>
      <c r="N4" s="453">
        <v>48162</v>
      </c>
      <c r="O4" s="455">
        <f t="shared" si="1"/>
        <v>0</v>
      </c>
      <c r="P4" s="456"/>
      <c r="Q4" s="457"/>
      <c r="R4" s="457"/>
      <c r="S4" s="457">
        <f t="shared" si="2"/>
        <v>48162</v>
      </c>
      <c r="T4" s="457"/>
      <c r="U4" s="457"/>
      <c r="V4" s="457"/>
      <c r="W4" s="457">
        <f t="shared" si="3"/>
        <v>48162</v>
      </c>
      <c r="X4" s="457">
        <f t="shared" si="4"/>
        <v>48162</v>
      </c>
      <c r="Y4" s="456"/>
      <c r="Z4" s="458"/>
      <c r="AA4" s="459" t="s">
        <v>495</v>
      </c>
      <c r="AB4" s="460" t="s">
        <v>503</v>
      </c>
      <c r="AC4" s="445" t="s">
        <v>504</v>
      </c>
      <c r="AD4" s="460" t="s">
        <v>1548</v>
      </c>
      <c r="AE4" s="460" t="s">
        <v>505</v>
      </c>
      <c r="AF4" s="460" t="s">
        <v>506</v>
      </c>
      <c r="AG4" s="185"/>
    </row>
    <row r="5" spans="1:33" ht="17.25" hidden="1" customHeight="1">
      <c r="A5" s="445">
        <v>113</v>
      </c>
      <c r="B5" s="446">
        <v>3</v>
      </c>
      <c r="C5" s="447">
        <v>1</v>
      </c>
      <c r="D5" s="448" t="s">
        <v>507</v>
      </c>
      <c r="E5" s="449" t="s">
        <v>508</v>
      </c>
      <c r="F5" s="450" t="s">
        <v>493</v>
      </c>
      <c r="G5" s="451">
        <f t="shared" si="0"/>
        <v>1</v>
      </c>
      <c r="H5" s="452">
        <v>42535</v>
      </c>
      <c r="I5" s="448"/>
      <c r="J5" s="453">
        <v>18598</v>
      </c>
      <c r="K5" s="453">
        <v>18598</v>
      </c>
      <c r="L5" s="607">
        <v>18598</v>
      </c>
      <c r="M5" s="454" t="s">
        <v>191</v>
      </c>
      <c r="N5" s="453">
        <v>18598</v>
      </c>
      <c r="O5" s="455">
        <f t="shared" si="1"/>
        <v>0</v>
      </c>
      <c r="P5" s="456"/>
      <c r="Q5" s="457"/>
      <c r="R5" s="457"/>
      <c r="S5" s="457">
        <f t="shared" si="2"/>
        <v>18598</v>
      </c>
      <c r="T5" s="457"/>
      <c r="U5" s="457"/>
      <c r="V5" s="457"/>
      <c r="W5" s="457">
        <f t="shared" si="3"/>
        <v>18598</v>
      </c>
      <c r="X5" s="457">
        <f t="shared" si="4"/>
        <v>18598</v>
      </c>
      <c r="Y5" s="456"/>
      <c r="Z5" s="458"/>
      <c r="AA5" s="459" t="s">
        <v>495</v>
      </c>
      <c r="AB5" s="460" t="s">
        <v>509</v>
      </c>
      <c r="AC5" s="445" t="s">
        <v>510</v>
      </c>
      <c r="AD5" s="460" t="s">
        <v>511</v>
      </c>
      <c r="AE5" s="460" t="s">
        <v>511</v>
      </c>
      <c r="AF5" s="460" t="s">
        <v>512</v>
      </c>
      <c r="AG5" s="185" t="s">
        <v>513</v>
      </c>
    </row>
    <row r="6" spans="1:33" ht="17.25" hidden="1" customHeight="1">
      <c r="A6" s="445">
        <v>75</v>
      </c>
      <c r="B6" s="446">
        <v>4</v>
      </c>
      <c r="C6" s="447">
        <v>1</v>
      </c>
      <c r="D6" s="448" t="s">
        <v>514</v>
      </c>
      <c r="E6" s="449" t="s">
        <v>515</v>
      </c>
      <c r="F6" s="450" t="s">
        <v>493</v>
      </c>
      <c r="G6" s="451">
        <f t="shared" si="0"/>
        <v>1</v>
      </c>
      <c r="H6" s="452">
        <v>42535</v>
      </c>
      <c r="I6" s="448"/>
      <c r="J6" s="453">
        <v>4320</v>
      </c>
      <c r="K6" s="461">
        <v>4320</v>
      </c>
      <c r="L6" s="608">
        <v>4320</v>
      </c>
      <c r="M6" s="454" t="s">
        <v>191</v>
      </c>
      <c r="N6" s="453">
        <v>4320</v>
      </c>
      <c r="O6" s="455">
        <f t="shared" si="1"/>
        <v>0</v>
      </c>
      <c r="P6" s="456"/>
      <c r="Q6" s="457"/>
      <c r="R6" s="457"/>
      <c r="S6" s="457">
        <f t="shared" si="2"/>
        <v>4320</v>
      </c>
      <c r="T6" s="457"/>
      <c r="U6" s="457"/>
      <c r="V6" s="457"/>
      <c r="W6" s="457">
        <f t="shared" si="3"/>
        <v>4320</v>
      </c>
      <c r="X6" s="457">
        <f t="shared" si="4"/>
        <v>4320</v>
      </c>
      <c r="Y6" s="456"/>
      <c r="Z6" s="458"/>
      <c r="AA6" s="459" t="s">
        <v>495</v>
      </c>
      <c r="AB6" s="460" t="s">
        <v>516</v>
      </c>
      <c r="AC6" s="445" t="s">
        <v>517</v>
      </c>
      <c r="AD6" s="460" t="s">
        <v>518</v>
      </c>
      <c r="AE6" s="462" t="s">
        <v>1549</v>
      </c>
      <c r="AF6" s="460" t="s">
        <v>519</v>
      </c>
      <c r="AG6" s="185"/>
    </row>
    <row r="7" spans="1:33" hidden="1">
      <c r="A7" s="445">
        <v>104</v>
      </c>
      <c r="B7" s="446">
        <v>5</v>
      </c>
      <c r="C7" s="447">
        <v>1</v>
      </c>
      <c r="D7" s="448" t="s">
        <v>520</v>
      </c>
      <c r="E7" s="449" t="s">
        <v>521</v>
      </c>
      <c r="F7" s="450" t="s">
        <v>493</v>
      </c>
      <c r="G7" s="451">
        <f t="shared" si="0"/>
        <v>1</v>
      </c>
      <c r="H7" s="452">
        <v>42535</v>
      </c>
      <c r="I7" s="448" t="s">
        <v>522</v>
      </c>
      <c r="J7" s="463" t="s">
        <v>523</v>
      </c>
      <c r="K7" s="464">
        <v>275314</v>
      </c>
      <c r="L7" s="607">
        <v>275314</v>
      </c>
      <c r="M7" s="465" t="s">
        <v>191</v>
      </c>
      <c r="N7" s="463">
        <v>275314</v>
      </c>
      <c r="O7" s="455">
        <f t="shared" si="1"/>
        <v>0</v>
      </c>
      <c r="P7" s="466"/>
      <c r="Q7" s="457"/>
      <c r="R7" s="457"/>
      <c r="S7" s="457">
        <f t="shared" si="2"/>
        <v>275314</v>
      </c>
      <c r="T7" s="457"/>
      <c r="U7" s="457"/>
      <c r="V7" s="457"/>
      <c r="W7" s="457">
        <f t="shared" si="3"/>
        <v>275314</v>
      </c>
      <c r="X7" s="457">
        <f t="shared" si="4"/>
        <v>275314</v>
      </c>
      <c r="Y7" s="466"/>
      <c r="Z7" s="458"/>
      <c r="AA7" s="459" t="s">
        <v>495</v>
      </c>
      <c r="AB7" s="460" t="s">
        <v>524</v>
      </c>
      <c r="AC7" s="445" t="s">
        <v>525</v>
      </c>
      <c r="AD7" s="460" t="s">
        <v>1550</v>
      </c>
      <c r="AE7" s="460" t="s">
        <v>1551</v>
      </c>
      <c r="AF7" s="460" t="s">
        <v>526</v>
      </c>
      <c r="AG7" s="185"/>
    </row>
    <row r="8" spans="1:33" ht="17.25" hidden="1" customHeight="1">
      <c r="A8" s="445">
        <v>117</v>
      </c>
      <c r="B8" s="446">
        <v>6</v>
      </c>
      <c r="C8" s="447">
        <v>1</v>
      </c>
      <c r="D8" s="448" t="s">
        <v>527</v>
      </c>
      <c r="E8" s="449" t="s">
        <v>528</v>
      </c>
      <c r="F8" s="450" t="s">
        <v>493</v>
      </c>
      <c r="G8" s="451">
        <f t="shared" si="0"/>
        <v>1</v>
      </c>
      <c r="H8" s="452">
        <v>42535</v>
      </c>
      <c r="I8" s="448"/>
      <c r="J8" s="453">
        <v>6480</v>
      </c>
      <c r="K8" s="464">
        <v>0</v>
      </c>
      <c r="L8" s="609">
        <v>3240</v>
      </c>
      <c r="M8" s="454" t="s">
        <v>191</v>
      </c>
      <c r="N8" s="453">
        <v>6480</v>
      </c>
      <c r="O8" s="455">
        <f t="shared" si="1"/>
        <v>-3240</v>
      </c>
      <c r="P8" s="456"/>
      <c r="Q8" s="457"/>
      <c r="R8" s="457"/>
      <c r="S8" s="457">
        <f t="shared" si="2"/>
        <v>6480</v>
      </c>
      <c r="T8" s="457"/>
      <c r="U8" s="457"/>
      <c r="V8" s="457"/>
      <c r="W8" s="457">
        <f t="shared" si="3"/>
        <v>6480</v>
      </c>
      <c r="X8" s="457">
        <f t="shared" si="4"/>
        <v>6480</v>
      </c>
      <c r="Y8" s="456"/>
      <c r="Z8" s="458"/>
      <c r="AA8" s="459" t="s">
        <v>495</v>
      </c>
      <c r="AB8" s="460" t="s">
        <v>1552</v>
      </c>
      <c r="AC8" s="445" t="s">
        <v>529</v>
      </c>
      <c r="AD8" s="460" t="s">
        <v>1553</v>
      </c>
      <c r="AE8" s="460" t="s">
        <v>530</v>
      </c>
      <c r="AF8" s="460" t="s">
        <v>531</v>
      </c>
      <c r="AG8" s="185" t="s">
        <v>501</v>
      </c>
    </row>
    <row r="9" spans="1:33" ht="17.25" hidden="1" customHeight="1">
      <c r="A9" s="445">
        <v>50</v>
      </c>
      <c r="B9" s="446">
        <v>7</v>
      </c>
      <c r="C9" s="447">
        <v>1</v>
      </c>
      <c r="D9" s="448" t="s">
        <v>532</v>
      </c>
      <c r="E9" s="449" t="s">
        <v>533</v>
      </c>
      <c r="F9" s="450" t="s">
        <v>493</v>
      </c>
      <c r="G9" s="451">
        <f t="shared" si="0"/>
        <v>1</v>
      </c>
      <c r="H9" s="452">
        <v>42535</v>
      </c>
      <c r="I9" s="448"/>
      <c r="J9" s="453">
        <v>29278</v>
      </c>
      <c r="K9" s="464">
        <v>29278</v>
      </c>
      <c r="L9" s="607">
        <v>29278</v>
      </c>
      <c r="M9" s="454" t="s">
        <v>191</v>
      </c>
      <c r="N9" s="453">
        <v>29278</v>
      </c>
      <c r="O9" s="455">
        <f t="shared" si="1"/>
        <v>0</v>
      </c>
      <c r="P9" s="456"/>
      <c r="Q9" s="457"/>
      <c r="R9" s="457"/>
      <c r="S9" s="457">
        <f t="shared" si="2"/>
        <v>29278</v>
      </c>
      <c r="T9" s="457"/>
      <c r="U9" s="457"/>
      <c r="V9" s="457"/>
      <c r="W9" s="457">
        <f t="shared" si="3"/>
        <v>29278</v>
      </c>
      <c r="X9" s="457">
        <f t="shared" si="4"/>
        <v>29278</v>
      </c>
      <c r="Y9" s="456"/>
      <c r="Z9" s="458"/>
      <c r="AA9" s="459" t="s">
        <v>495</v>
      </c>
      <c r="AB9" s="460" t="s">
        <v>534</v>
      </c>
      <c r="AC9" s="445" t="s">
        <v>535</v>
      </c>
      <c r="AD9" s="460" t="s">
        <v>536</v>
      </c>
      <c r="AE9" s="460" t="s">
        <v>537</v>
      </c>
      <c r="AF9" s="460" t="s">
        <v>538</v>
      </c>
      <c r="AG9" s="185"/>
    </row>
    <row r="10" spans="1:33" ht="17.25" hidden="1" customHeight="1">
      <c r="A10" s="445">
        <v>83</v>
      </c>
      <c r="B10" s="446">
        <v>8</v>
      </c>
      <c r="C10" s="447">
        <v>1</v>
      </c>
      <c r="D10" s="448" t="s">
        <v>539</v>
      </c>
      <c r="E10" s="449" t="s">
        <v>540</v>
      </c>
      <c r="F10" s="450" t="s">
        <v>493</v>
      </c>
      <c r="G10" s="451">
        <f t="shared" si="0"/>
        <v>1</v>
      </c>
      <c r="H10" s="452">
        <v>42536</v>
      </c>
      <c r="I10" s="448" t="s">
        <v>522</v>
      </c>
      <c r="J10" s="461">
        <v>84973</v>
      </c>
      <c r="K10" s="461">
        <v>190639</v>
      </c>
      <c r="L10" s="610">
        <v>216407</v>
      </c>
      <c r="M10" s="467" t="s">
        <v>191</v>
      </c>
      <c r="N10" s="461">
        <v>190639</v>
      </c>
      <c r="O10" s="468">
        <f t="shared" si="1"/>
        <v>25768</v>
      </c>
      <c r="P10" s="469" t="s">
        <v>1741</v>
      </c>
      <c r="Q10" s="470"/>
      <c r="R10" s="470"/>
      <c r="S10" s="470">
        <f t="shared" si="2"/>
        <v>190639</v>
      </c>
      <c r="T10" s="470"/>
      <c r="U10" s="470"/>
      <c r="V10" s="470"/>
      <c r="W10" s="470">
        <f t="shared" si="3"/>
        <v>190639</v>
      </c>
      <c r="X10" s="470">
        <f t="shared" si="4"/>
        <v>190639</v>
      </c>
      <c r="Y10" s="469"/>
      <c r="Z10" s="458"/>
      <c r="AA10" s="471" t="s">
        <v>495</v>
      </c>
      <c r="AB10" s="460" t="s">
        <v>541</v>
      </c>
      <c r="AC10" s="445" t="s">
        <v>542</v>
      </c>
      <c r="AD10" s="460" t="s">
        <v>543</v>
      </c>
      <c r="AE10" s="462" t="s">
        <v>1554</v>
      </c>
      <c r="AF10" s="460" t="s">
        <v>544</v>
      </c>
      <c r="AG10" s="185"/>
    </row>
    <row r="11" spans="1:33" ht="17.25" hidden="1" customHeight="1">
      <c r="A11" s="445">
        <v>49</v>
      </c>
      <c r="B11" s="446">
        <v>9</v>
      </c>
      <c r="C11" s="447">
        <v>1</v>
      </c>
      <c r="D11" s="448" t="s">
        <v>545</v>
      </c>
      <c r="E11" s="449" t="s">
        <v>546</v>
      </c>
      <c r="F11" s="450" t="s">
        <v>493</v>
      </c>
      <c r="G11" s="451">
        <f t="shared" si="0"/>
        <v>1</v>
      </c>
      <c r="H11" s="452">
        <v>42536</v>
      </c>
      <c r="I11" s="448"/>
      <c r="J11" s="453">
        <v>109728</v>
      </c>
      <c r="K11" s="464">
        <v>109728</v>
      </c>
      <c r="L11" s="464">
        <v>109728</v>
      </c>
      <c r="M11" s="454" t="s">
        <v>191</v>
      </c>
      <c r="N11" s="453">
        <v>109728</v>
      </c>
      <c r="O11" s="455">
        <f t="shared" si="1"/>
        <v>0</v>
      </c>
      <c r="P11" s="456"/>
      <c r="Q11" s="457"/>
      <c r="R11" s="457"/>
      <c r="S11" s="457">
        <f t="shared" si="2"/>
        <v>109728</v>
      </c>
      <c r="T11" s="457"/>
      <c r="U11" s="457"/>
      <c r="V11" s="457"/>
      <c r="W11" s="457">
        <f t="shared" si="3"/>
        <v>109728</v>
      </c>
      <c r="X11" s="457">
        <f t="shared" si="4"/>
        <v>109728</v>
      </c>
      <c r="Y11" s="456"/>
      <c r="Z11" s="458"/>
      <c r="AA11" s="459" t="s">
        <v>495</v>
      </c>
      <c r="AB11" s="460" t="s">
        <v>547</v>
      </c>
      <c r="AC11" s="445" t="s">
        <v>548</v>
      </c>
      <c r="AD11" s="460" t="s">
        <v>549</v>
      </c>
      <c r="AE11" s="460" t="s">
        <v>550</v>
      </c>
      <c r="AF11" s="460" t="s">
        <v>551</v>
      </c>
      <c r="AG11" s="185"/>
    </row>
    <row r="12" spans="1:33" ht="17.25" hidden="1" customHeight="1">
      <c r="A12" s="445">
        <v>112</v>
      </c>
      <c r="B12" s="446">
        <v>10</v>
      </c>
      <c r="C12" s="447">
        <v>1</v>
      </c>
      <c r="D12" s="448" t="s">
        <v>552</v>
      </c>
      <c r="E12" s="449" t="s">
        <v>553</v>
      </c>
      <c r="F12" s="450" t="s">
        <v>493</v>
      </c>
      <c r="G12" s="451">
        <f t="shared" si="0"/>
        <v>1</v>
      </c>
      <c r="H12" s="452">
        <v>42536</v>
      </c>
      <c r="I12" s="448"/>
      <c r="J12" s="453">
        <v>182412</v>
      </c>
      <c r="K12" s="461">
        <v>182412</v>
      </c>
      <c r="L12" s="610">
        <v>317412</v>
      </c>
      <c r="M12" s="454" t="s">
        <v>191</v>
      </c>
      <c r="N12" s="453">
        <v>182412</v>
      </c>
      <c r="O12" s="455">
        <f t="shared" si="1"/>
        <v>135000</v>
      </c>
      <c r="P12" s="469" t="s">
        <v>1742</v>
      </c>
      <c r="Q12" s="457"/>
      <c r="R12" s="457"/>
      <c r="S12" s="457">
        <f t="shared" si="2"/>
        <v>182412</v>
      </c>
      <c r="T12" s="457"/>
      <c r="U12" s="457"/>
      <c r="V12" s="457"/>
      <c r="W12" s="457">
        <f t="shared" si="3"/>
        <v>182412</v>
      </c>
      <c r="X12" s="457">
        <f t="shared" si="4"/>
        <v>182412</v>
      </c>
      <c r="Y12" s="456"/>
      <c r="Z12" s="458"/>
      <c r="AA12" s="459" t="s">
        <v>495</v>
      </c>
      <c r="AB12" s="460" t="s">
        <v>554</v>
      </c>
      <c r="AC12" s="445" t="s">
        <v>555</v>
      </c>
      <c r="AD12" s="460" t="s">
        <v>556</v>
      </c>
      <c r="AE12" s="460" t="s">
        <v>557</v>
      </c>
      <c r="AF12" s="460" t="s">
        <v>558</v>
      </c>
      <c r="AG12" s="185" t="s">
        <v>513</v>
      </c>
    </row>
    <row r="13" spans="1:33" ht="17.25" hidden="1" customHeight="1">
      <c r="A13" s="445">
        <v>28</v>
      </c>
      <c r="B13" s="446">
        <v>11</v>
      </c>
      <c r="C13" s="447">
        <v>1</v>
      </c>
      <c r="D13" s="448" t="s">
        <v>235</v>
      </c>
      <c r="E13" s="449" t="s">
        <v>559</v>
      </c>
      <c r="F13" s="450" t="s">
        <v>493</v>
      </c>
      <c r="G13" s="451">
        <f t="shared" si="0"/>
        <v>1</v>
      </c>
      <c r="H13" s="452">
        <v>42536</v>
      </c>
      <c r="I13" s="448"/>
      <c r="J13" s="453">
        <v>96079</v>
      </c>
      <c r="K13" s="464">
        <v>668887</v>
      </c>
      <c r="L13" s="607">
        <v>668887</v>
      </c>
      <c r="M13" s="454" t="s">
        <v>191</v>
      </c>
      <c r="N13" s="453">
        <v>668887</v>
      </c>
      <c r="O13" s="455">
        <f t="shared" si="1"/>
        <v>0</v>
      </c>
      <c r="P13" s="456"/>
      <c r="Q13" s="457"/>
      <c r="R13" s="457"/>
      <c r="S13" s="457">
        <f t="shared" si="2"/>
        <v>668887</v>
      </c>
      <c r="T13" s="457"/>
      <c r="U13" s="457"/>
      <c r="V13" s="457"/>
      <c r="W13" s="457">
        <f t="shared" si="3"/>
        <v>668887</v>
      </c>
      <c r="X13" s="457">
        <f t="shared" si="4"/>
        <v>668887</v>
      </c>
      <c r="Y13" s="456"/>
      <c r="Z13" s="458"/>
      <c r="AA13" s="459" t="s">
        <v>495</v>
      </c>
      <c r="AB13" s="460" t="s">
        <v>560</v>
      </c>
      <c r="AC13" s="445" t="s">
        <v>561</v>
      </c>
      <c r="AD13" s="462" t="s">
        <v>1555</v>
      </c>
      <c r="AE13" s="462" t="s">
        <v>1556</v>
      </c>
      <c r="AF13" s="460" t="s">
        <v>562</v>
      </c>
      <c r="AG13" s="185"/>
    </row>
    <row r="14" spans="1:33" s="188" customFormat="1" ht="17.25" hidden="1" customHeight="1">
      <c r="A14" s="472">
        <v>57</v>
      </c>
      <c r="B14" s="473">
        <v>12</v>
      </c>
      <c r="C14" s="474">
        <v>1</v>
      </c>
      <c r="D14" s="475" t="s">
        <v>563</v>
      </c>
      <c r="E14" s="476" t="s">
        <v>559</v>
      </c>
      <c r="F14" s="477" t="s">
        <v>493</v>
      </c>
      <c r="G14" s="478">
        <f t="shared" si="0"/>
        <v>1</v>
      </c>
      <c r="H14" s="479">
        <v>42536</v>
      </c>
      <c r="I14" s="475" t="s">
        <v>564</v>
      </c>
      <c r="J14" s="480">
        <v>162000</v>
      </c>
      <c r="K14" s="480">
        <v>372600</v>
      </c>
      <c r="L14" s="610">
        <v>378000</v>
      </c>
      <c r="M14" s="481" t="s">
        <v>191</v>
      </c>
      <c r="N14" s="480">
        <v>162000</v>
      </c>
      <c r="O14" s="482">
        <f t="shared" si="1"/>
        <v>216000</v>
      </c>
      <c r="P14" s="483" t="s">
        <v>1743</v>
      </c>
      <c r="Q14" s="484"/>
      <c r="R14" s="484"/>
      <c r="S14" s="484">
        <f t="shared" si="2"/>
        <v>162000</v>
      </c>
      <c r="T14" s="484"/>
      <c r="U14" s="484"/>
      <c r="V14" s="484"/>
      <c r="W14" s="484">
        <f t="shared" si="3"/>
        <v>162000</v>
      </c>
      <c r="X14" s="484">
        <f t="shared" si="4"/>
        <v>162000</v>
      </c>
      <c r="Y14" s="483"/>
      <c r="Z14" s="485" t="s">
        <v>1557</v>
      </c>
      <c r="AA14" s="486" t="s">
        <v>495</v>
      </c>
      <c r="AB14" s="487" t="s">
        <v>565</v>
      </c>
      <c r="AC14" s="472" t="s">
        <v>566</v>
      </c>
      <c r="AD14" s="487" t="s">
        <v>567</v>
      </c>
      <c r="AE14" s="488" t="s">
        <v>1558</v>
      </c>
      <c r="AF14" s="487" t="s">
        <v>568</v>
      </c>
      <c r="AG14" s="187"/>
    </row>
    <row r="15" spans="1:33" ht="17.25" hidden="1" customHeight="1">
      <c r="A15" s="445">
        <v>6</v>
      </c>
      <c r="B15" s="446">
        <v>13</v>
      </c>
      <c r="C15" s="447">
        <v>1</v>
      </c>
      <c r="D15" s="448" t="s">
        <v>226</v>
      </c>
      <c r="E15" s="449" t="s">
        <v>540</v>
      </c>
      <c r="F15" s="450" t="s">
        <v>493</v>
      </c>
      <c r="G15" s="451">
        <f t="shared" si="0"/>
        <v>1</v>
      </c>
      <c r="H15" s="452">
        <v>42536</v>
      </c>
      <c r="I15" s="448"/>
      <c r="J15" s="453">
        <v>1402047</v>
      </c>
      <c r="K15" s="453">
        <v>1953765</v>
      </c>
      <c r="L15" s="607">
        <v>1953765</v>
      </c>
      <c r="M15" s="454" t="s">
        <v>191</v>
      </c>
      <c r="N15" s="453">
        <v>1953765</v>
      </c>
      <c r="O15" s="455">
        <f t="shared" si="1"/>
        <v>0</v>
      </c>
      <c r="P15" s="456"/>
      <c r="Q15" s="457"/>
      <c r="R15" s="457"/>
      <c r="S15" s="457">
        <f t="shared" si="2"/>
        <v>1953765</v>
      </c>
      <c r="T15" s="457"/>
      <c r="U15" s="457"/>
      <c r="V15" s="457"/>
      <c r="W15" s="457">
        <f t="shared" si="3"/>
        <v>1953765</v>
      </c>
      <c r="X15" s="457">
        <f t="shared" si="4"/>
        <v>1953765</v>
      </c>
      <c r="Y15" s="456"/>
      <c r="Z15" s="458"/>
      <c r="AA15" s="459" t="s">
        <v>495</v>
      </c>
      <c r="AB15" s="489" t="s">
        <v>1559</v>
      </c>
      <c r="AC15" s="490" t="s">
        <v>569</v>
      </c>
      <c r="AD15" s="460" t="s">
        <v>570</v>
      </c>
      <c r="AE15" s="460" t="s">
        <v>571</v>
      </c>
      <c r="AF15" s="460"/>
      <c r="AG15" s="185"/>
    </row>
    <row r="16" spans="1:33" s="188" customFormat="1" ht="17.25" hidden="1" customHeight="1">
      <c r="A16" s="472">
        <v>8</v>
      </c>
      <c r="B16" s="473">
        <v>14</v>
      </c>
      <c r="C16" s="474">
        <v>1</v>
      </c>
      <c r="D16" s="475" t="s">
        <v>213</v>
      </c>
      <c r="E16" s="476" t="s">
        <v>492</v>
      </c>
      <c r="F16" s="477" t="s">
        <v>493</v>
      </c>
      <c r="G16" s="478">
        <f t="shared" si="0"/>
        <v>1</v>
      </c>
      <c r="H16" s="479">
        <v>42536</v>
      </c>
      <c r="I16" s="475" t="s">
        <v>522</v>
      </c>
      <c r="J16" s="480">
        <v>12337482</v>
      </c>
      <c r="K16" s="480">
        <v>14229426</v>
      </c>
      <c r="L16" s="608">
        <v>14229426</v>
      </c>
      <c r="M16" s="481" t="s">
        <v>191</v>
      </c>
      <c r="N16" s="480">
        <v>14229428</v>
      </c>
      <c r="O16" s="482">
        <f t="shared" si="1"/>
        <v>-2</v>
      </c>
      <c r="P16" s="483"/>
      <c r="Q16" s="484"/>
      <c r="R16" s="484"/>
      <c r="S16" s="484">
        <f t="shared" si="2"/>
        <v>14229428</v>
      </c>
      <c r="T16" s="484"/>
      <c r="U16" s="484"/>
      <c r="V16" s="484"/>
      <c r="W16" s="484">
        <f t="shared" si="3"/>
        <v>14229428</v>
      </c>
      <c r="X16" s="484">
        <f t="shared" si="4"/>
        <v>14229428</v>
      </c>
      <c r="Y16" s="483"/>
      <c r="Z16" s="485" t="s">
        <v>572</v>
      </c>
      <c r="AA16" s="486" t="s">
        <v>495</v>
      </c>
      <c r="AB16" s="491" t="s">
        <v>573</v>
      </c>
      <c r="AC16" s="492" t="s">
        <v>574</v>
      </c>
      <c r="AD16" s="487" t="s">
        <v>575</v>
      </c>
      <c r="AE16" s="487" t="s">
        <v>576</v>
      </c>
      <c r="AF16" s="487" t="s">
        <v>577</v>
      </c>
      <c r="AG16" s="187"/>
    </row>
    <row r="17" spans="1:33" ht="17.25" hidden="1" customHeight="1">
      <c r="A17" s="445">
        <v>81</v>
      </c>
      <c r="B17" s="446">
        <v>15</v>
      </c>
      <c r="C17" s="447">
        <v>1</v>
      </c>
      <c r="D17" s="448" t="s">
        <v>1560</v>
      </c>
      <c r="E17" s="449" t="s">
        <v>528</v>
      </c>
      <c r="F17" s="450" t="s">
        <v>493</v>
      </c>
      <c r="G17" s="451">
        <f t="shared" si="0"/>
        <v>1</v>
      </c>
      <c r="H17" s="452">
        <v>42536</v>
      </c>
      <c r="I17" s="448"/>
      <c r="J17" s="453">
        <v>86400</v>
      </c>
      <c r="K17" s="461">
        <v>86400</v>
      </c>
      <c r="L17" s="608">
        <v>86400</v>
      </c>
      <c r="M17" s="454" t="s">
        <v>191</v>
      </c>
      <c r="N17" s="453">
        <v>86400</v>
      </c>
      <c r="O17" s="455">
        <f t="shared" si="1"/>
        <v>0</v>
      </c>
      <c r="P17" s="456"/>
      <c r="Q17" s="457"/>
      <c r="R17" s="457"/>
      <c r="S17" s="457">
        <f t="shared" si="2"/>
        <v>86400</v>
      </c>
      <c r="T17" s="457"/>
      <c r="U17" s="457"/>
      <c r="V17" s="457"/>
      <c r="W17" s="457">
        <f t="shared" si="3"/>
        <v>86400</v>
      </c>
      <c r="X17" s="457">
        <f t="shared" si="4"/>
        <v>86400</v>
      </c>
      <c r="Y17" s="456"/>
      <c r="Z17" s="458"/>
      <c r="AA17" s="459" t="s">
        <v>495</v>
      </c>
      <c r="AB17" s="460" t="s">
        <v>578</v>
      </c>
      <c r="AC17" s="445" t="s">
        <v>579</v>
      </c>
      <c r="AD17" s="460" t="s">
        <v>580</v>
      </c>
      <c r="AE17" s="460" t="s">
        <v>581</v>
      </c>
      <c r="AF17" s="460" t="s">
        <v>582</v>
      </c>
      <c r="AG17" s="185"/>
    </row>
    <row r="18" spans="1:33" ht="17.25" customHeight="1">
      <c r="A18" s="445">
        <v>139</v>
      </c>
      <c r="B18" s="446">
        <v>16</v>
      </c>
      <c r="C18" s="446">
        <v>1</v>
      </c>
      <c r="D18" s="493" t="s">
        <v>583</v>
      </c>
      <c r="E18" s="449" t="s">
        <v>584</v>
      </c>
      <c r="F18" s="450" t="s">
        <v>493</v>
      </c>
      <c r="G18" s="451">
        <f t="shared" si="0"/>
        <v>9</v>
      </c>
      <c r="H18" s="494">
        <v>42537</v>
      </c>
      <c r="I18" s="495" t="s">
        <v>585</v>
      </c>
      <c r="J18" s="463">
        <v>138884000</v>
      </c>
      <c r="K18" s="453">
        <v>0</v>
      </c>
      <c r="L18" s="611">
        <v>34721000</v>
      </c>
      <c r="M18" s="465" t="s">
        <v>586</v>
      </c>
      <c r="N18" s="463">
        <v>34721000</v>
      </c>
      <c r="O18" s="455">
        <f t="shared" si="1"/>
        <v>0</v>
      </c>
      <c r="P18" s="459"/>
      <c r="Q18" s="457"/>
      <c r="R18" s="457"/>
      <c r="S18" s="457">
        <f t="shared" si="2"/>
        <v>34721000</v>
      </c>
      <c r="T18" s="457"/>
      <c r="U18" s="457"/>
      <c r="V18" s="457"/>
      <c r="W18" s="457">
        <f t="shared" si="3"/>
        <v>34721000</v>
      </c>
      <c r="X18" s="457">
        <f t="shared" si="4"/>
        <v>34721000</v>
      </c>
      <c r="Y18" s="459"/>
      <c r="Z18" s="495"/>
      <c r="AA18" s="459" t="s">
        <v>587</v>
      </c>
      <c r="AB18" s="496" t="s">
        <v>1561</v>
      </c>
      <c r="AC18" s="496" t="s">
        <v>588</v>
      </c>
      <c r="AD18" s="496" t="s">
        <v>1562</v>
      </c>
      <c r="AE18" s="496" t="s">
        <v>1563</v>
      </c>
      <c r="AF18" s="445" t="s">
        <v>589</v>
      </c>
      <c r="AG18" s="185"/>
    </row>
    <row r="19" spans="1:33" ht="17.25" customHeight="1">
      <c r="A19" s="445">
        <v>139</v>
      </c>
      <c r="B19" s="446">
        <v>16</v>
      </c>
      <c r="C19" s="446">
        <v>2</v>
      </c>
      <c r="D19" s="493" t="s">
        <v>583</v>
      </c>
      <c r="E19" s="449" t="s">
        <v>584</v>
      </c>
      <c r="F19" s="450" t="s">
        <v>493</v>
      </c>
      <c r="G19" s="451">
        <f t="shared" si="0"/>
        <v>9</v>
      </c>
      <c r="H19" s="494">
        <v>42537</v>
      </c>
      <c r="I19" s="495" t="s">
        <v>585</v>
      </c>
      <c r="J19" s="463"/>
      <c r="K19" s="453">
        <v>0</v>
      </c>
      <c r="L19" s="607">
        <v>131131</v>
      </c>
      <c r="M19" s="465" t="s">
        <v>590</v>
      </c>
      <c r="N19" s="463">
        <v>131131</v>
      </c>
      <c r="O19" s="455">
        <f t="shared" si="1"/>
        <v>0</v>
      </c>
      <c r="P19" s="459"/>
      <c r="Q19" s="457"/>
      <c r="R19" s="457"/>
      <c r="S19" s="457">
        <f t="shared" si="2"/>
        <v>131131</v>
      </c>
      <c r="T19" s="457"/>
      <c r="U19" s="457"/>
      <c r="V19" s="457"/>
      <c r="W19" s="457">
        <f t="shared" si="3"/>
        <v>131131</v>
      </c>
      <c r="X19" s="457">
        <f t="shared" si="4"/>
        <v>131131</v>
      </c>
      <c r="Y19" s="459"/>
      <c r="Z19" s="495"/>
      <c r="AA19" s="459" t="s">
        <v>587</v>
      </c>
      <c r="AB19" s="496" t="s">
        <v>1561</v>
      </c>
      <c r="AC19" s="496" t="s">
        <v>588</v>
      </c>
      <c r="AD19" s="496" t="s">
        <v>1562</v>
      </c>
      <c r="AE19" s="496" t="s">
        <v>1563</v>
      </c>
      <c r="AF19" s="445" t="s">
        <v>589</v>
      </c>
      <c r="AG19" s="185"/>
    </row>
    <row r="20" spans="1:33" ht="17.25" customHeight="1">
      <c r="A20" s="445">
        <v>139</v>
      </c>
      <c r="B20" s="446">
        <v>16</v>
      </c>
      <c r="C20" s="446">
        <v>3</v>
      </c>
      <c r="D20" s="493" t="s">
        <v>583</v>
      </c>
      <c r="E20" s="449" t="s">
        <v>584</v>
      </c>
      <c r="F20" s="450" t="s">
        <v>493</v>
      </c>
      <c r="G20" s="451">
        <f t="shared" si="0"/>
        <v>9</v>
      </c>
      <c r="H20" s="494">
        <v>42537</v>
      </c>
      <c r="I20" s="495" t="s">
        <v>585</v>
      </c>
      <c r="J20" s="463"/>
      <c r="K20" s="453">
        <v>0</v>
      </c>
      <c r="L20" s="453">
        <v>0</v>
      </c>
      <c r="M20" s="465" t="s">
        <v>590</v>
      </c>
      <c r="N20" s="463" t="s">
        <v>591</v>
      </c>
      <c r="O20" s="455"/>
      <c r="P20" s="459"/>
      <c r="Q20" s="457"/>
      <c r="R20" s="457"/>
      <c r="S20" s="457" t="str">
        <f t="shared" si="2"/>
        <v>額未定</v>
      </c>
      <c r="T20" s="457"/>
      <c r="U20" s="457"/>
      <c r="V20" s="457"/>
      <c r="W20" s="457" t="str">
        <f t="shared" si="3"/>
        <v>額未定</v>
      </c>
      <c r="X20" s="457">
        <f t="shared" si="4"/>
        <v>0</v>
      </c>
      <c r="Y20" s="459"/>
      <c r="Z20" s="495"/>
      <c r="AA20" s="459" t="s">
        <v>587</v>
      </c>
      <c r="AB20" s="496" t="s">
        <v>592</v>
      </c>
      <c r="AC20" s="496" t="s">
        <v>588</v>
      </c>
      <c r="AD20" s="496" t="s">
        <v>593</v>
      </c>
      <c r="AE20" s="496" t="s">
        <v>594</v>
      </c>
      <c r="AF20" s="445" t="s">
        <v>589</v>
      </c>
      <c r="AG20" s="185"/>
    </row>
    <row r="21" spans="1:33" ht="17.25" customHeight="1">
      <c r="A21" s="445">
        <v>139</v>
      </c>
      <c r="B21" s="446">
        <v>16</v>
      </c>
      <c r="C21" s="446">
        <v>4</v>
      </c>
      <c r="D21" s="493" t="s">
        <v>583</v>
      </c>
      <c r="E21" s="449" t="s">
        <v>584</v>
      </c>
      <c r="F21" s="450" t="s">
        <v>493</v>
      </c>
      <c r="G21" s="451">
        <f t="shared" si="0"/>
        <v>9</v>
      </c>
      <c r="H21" s="494">
        <v>42537</v>
      </c>
      <c r="I21" s="495" t="s">
        <v>585</v>
      </c>
      <c r="J21" s="463"/>
      <c r="K21" s="453">
        <v>0</v>
      </c>
      <c r="L21" s="607">
        <v>100000000</v>
      </c>
      <c r="M21" s="465" t="s">
        <v>586</v>
      </c>
      <c r="N21" s="463">
        <v>100000000</v>
      </c>
      <c r="O21" s="455">
        <f>L21-N21</f>
        <v>0</v>
      </c>
      <c r="P21" s="459"/>
      <c r="Q21" s="457"/>
      <c r="R21" s="457"/>
      <c r="S21" s="457">
        <f t="shared" si="2"/>
        <v>100000000</v>
      </c>
      <c r="T21" s="457"/>
      <c r="U21" s="457"/>
      <c r="V21" s="457"/>
      <c r="W21" s="457">
        <f t="shared" si="3"/>
        <v>100000000</v>
      </c>
      <c r="X21" s="457">
        <f t="shared" si="4"/>
        <v>100000000</v>
      </c>
      <c r="Y21" s="459"/>
      <c r="Z21" s="495"/>
      <c r="AA21" s="459" t="s">
        <v>587</v>
      </c>
      <c r="AB21" s="496" t="s">
        <v>592</v>
      </c>
      <c r="AC21" s="496" t="s">
        <v>588</v>
      </c>
      <c r="AD21" s="496" t="s">
        <v>593</v>
      </c>
      <c r="AE21" s="496" t="s">
        <v>594</v>
      </c>
      <c r="AF21" s="445" t="s">
        <v>589</v>
      </c>
      <c r="AG21" s="185"/>
    </row>
    <row r="22" spans="1:33" ht="17.25" customHeight="1">
      <c r="A22" s="445">
        <v>139</v>
      </c>
      <c r="B22" s="446">
        <v>16</v>
      </c>
      <c r="C22" s="446">
        <v>5</v>
      </c>
      <c r="D22" s="493" t="s">
        <v>583</v>
      </c>
      <c r="E22" s="449" t="s">
        <v>584</v>
      </c>
      <c r="F22" s="450" t="s">
        <v>493</v>
      </c>
      <c r="G22" s="451">
        <f t="shared" si="0"/>
        <v>9</v>
      </c>
      <c r="H22" s="494">
        <v>42537</v>
      </c>
      <c r="I22" s="495" t="s">
        <v>585</v>
      </c>
      <c r="J22" s="463"/>
      <c r="K22" s="453">
        <v>0</v>
      </c>
      <c r="L22" s="607">
        <v>377671</v>
      </c>
      <c r="M22" s="465" t="s">
        <v>590</v>
      </c>
      <c r="N22" s="463">
        <v>377671</v>
      </c>
      <c r="O22" s="455">
        <f>L22-N22</f>
        <v>0</v>
      </c>
      <c r="P22" s="459"/>
      <c r="Q22" s="457"/>
      <c r="R22" s="457"/>
      <c r="S22" s="457">
        <f t="shared" si="2"/>
        <v>377671</v>
      </c>
      <c r="T22" s="457"/>
      <c r="U22" s="457"/>
      <c r="V22" s="457"/>
      <c r="W22" s="457">
        <f t="shared" si="3"/>
        <v>377671</v>
      </c>
      <c r="X22" s="457">
        <f t="shared" si="4"/>
        <v>377671</v>
      </c>
      <c r="Y22" s="459"/>
      <c r="Z22" s="495"/>
      <c r="AA22" s="459" t="s">
        <v>587</v>
      </c>
      <c r="AB22" s="496" t="s">
        <v>592</v>
      </c>
      <c r="AC22" s="496" t="s">
        <v>588</v>
      </c>
      <c r="AD22" s="496" t="s">
        <v>593</v>
      </c>
      <c r="AE22" s="496" t="s">
        <v>594</v>
      </c>
      <c r="AF22" s="445" t="s">
        <v>589</v>
      </c>
      <c r="AG22" s="185"/>
    </row>
    <row r="23" spans="1:33" ht="17.25" customHeight="1">
      <c r="A23" s="445">
        <v>139</v>
      </c>
      <c r="B23" s="446">
        <v>16</v>
      </c>
      <c r="C23" s="446">
        <v>6</v>
      </c>
      <c r="D23" s="493" t="s">
        <v>583</v>
      </c>
      <c r="E23" s="449" t="s">
        <v>584</v>
      </c>
      <c r="F23" s="450" t="s">
        <v>493</v>
      </c>
      <c r="G23" s="451">
        <f t="shared" si="0"/>
        <v>9</v>
      </c>
      <c r="H23" s="494">
        <v>42537</v>
      </c>
      <c r="I23" s="495" t="s">
        <v>585</v>
      </c>
      <c r="J23" s="463"/>
      <c r="K23" s="453">
        <v>0</v>
      </c>
      <c r="L23" s="453">
        <v>0</v>
      </c>
      <c r="M23" s="465" t="s">
        <v>590</v>
      </c>
      <c r="N23" s="463" t="s">
        <v>591</v>
      </c>
      <c r="O23" s="455"/>
      <c r="P23" s="459"/>
      <c r="Q23" s="457"/>
      <c r="R23" s="457"/>
      <c r="S23" s="457" t="str">
        <f t="shared" si="2"/>
        <v>額未定</v>
      </c>
      <c r="T23" s="457"/>
      <c r="U23" s="457"/>
      <c r="V23" s="457"/>
      <c r="W23" s="457" t="str">
        <f t="shared" si="3"/>
        <v>額未定</v>
      </c>
      <c r="X23" s="457">
        <f t="shared" si="4"/>
        <v>0</v>
      </c>
      <c r="Y23" s="459"/>
      <c r="Z23" s="495"/>
      <c r="AA23" s="459" t="s">
        <v>587</v>
      </c>
      <c r="AB23" s="496" t="s">
        <v>592</v>
      </c>
      <c r="AC23" s="496" t="s">
        <v>588</v>
      </c>
      <c r="AD23" s="496" t="s">
        <v>593</v>
      </c>
      <c r="AE23" s="496" t="s">
        <v>594</v>
      </c>
      <c r="AF23" s="445" t="s">
        <v>589</v>
      </c>
      <c r="AG23" s="185"/>
    </row>
    <row r="24" spans="1:33" ht="17.25" customHeight="1">
      <c r="A24" s="445">
        <v>139</v>
      </c>
      <c r="B24" s="446">
        <v>16</v>
      </c>
      <c r="C24" s="446">
        <v>7</v>
      </c>
      <c r="D24" s="493" t="s">
        <v>583</v>
      </c>
      <c r="E24" s="449" t="s">
        <v>584</v>
      </c>
      <c r="F24" s="450" t="s">
        <v>493</v>
      </c>
      <c r="G24" s="451">
        <f t="shared" si="0"/>
        <v>9</v>
      </c>
      <c r="H24" s="494">
        <v>42537</v>
      </c>
      <c r="I24" s="495" t="s">
        <v>585</v>
      </c>
      <c r="J24" s="463"/>
      <c r="K24" s="453">
        <v>0</v>
      </c>
      <c r="L24" s="607">
        <v>4163000</v>
      </c>
      <c r="M24" s="465" t="s">
        <v>586</v>
      </c>
      <c r="N24" s="463">
        <v>4163000</v>
      </c>
      <c r="O24" s="455">
        <f>L24-N24</f>
        <v>0</v>
      </c>
      <c r="P24" s="459"/>
      <c r="Q24" s="457"/>
      <c r="R24" s="457"/>
      <c r="S24" s="457">
        <f t="shared" si="2"/>
        <v>4163000</v>
      </c>
      <c r="T24" s="457"/>
      <c r="U24" s="457"/>
      <c r="V24" s="457"/>
      <c r="W24" s="457">
        <f t="shared" si="3"/>
        <v>4163000</v>
      </c>
      <c r="X24" s="457">
        <f t="shared" si="4"/>
        <v>4163000</v>
      </c>
      <c r="Y24" s="459"/>
      <c r="Z24" s="495"/>
      <c r="AA24" s="459" t="s">
        <v>587</v>
      </c>
      <c r="AB24" s="496" t="s">
        <v>592</v>
      </c>
      <c r="AC24" s="496" t="s">
        <v>588</v>
      </c>
      <c r="AD24" s="496" t="s">
        <v>593</v>
      </c>
      <c r="AE24" s="496" t="s">
        <v>594</v>
      </c>
      <c r="AF24" s="445" t="s">
        <v>589</v>
      </c>
      <c r="AG24" s="185"/>
    </row>
    <row r="25" spans="1:33" ht="17.25" customHeight="1">
      <c r="A25" s="445">
        <v>139</v>
      </c>
      <c r="B25" s="446">
        <v>16</v>
      </c>
      <c r="C25" s="446">
        <v>8</v>
      </c>
      <c r="D25" s="493" t="s">
        <v>583</v>
      </c>
      <c r="E25" s="449" t="s">
        <v>584</v>
      </c>
      <c r="F25" s="450" t="s">
        <v>493</v>
      </c>
      <c r="G25" s="451">
        <f t="shared" si="0"/>
        <v>9</v>
      </c>
      <c r="H25" s="494">
        <v>42537</v>
      </c>
      <c r="I25" s="495" t="s">
        <v>585</v>
      </c>
      <c r="J25" s="463"/>
      <c r="K25" s="453">
        <v>0</v>
      </c>
      <c r="L25" s="607">
        <v>15722</v>
      </c>
      <c r="M25" s="465" t="s">
        <v>590</v>
      </c>
      <c r="N25" s="463">
        <v>15722</v>
      </c>
      <c r="O25" s="455">
        <f>L25-N25</f>
        <v>0</v>
      </c>
      <c r="P25" s="459"/>
      <c r="Q25" s="457"/>
      <c r="R25" s="457"/>
      <c r="S25" s="457">
        <f t="shared" si="2"/>
        <v>15722</v>
      </c>
      <c r="T25" s="457"/>
      <c r="U25" s="457"/>
      <c r="V25" s="457"/>
      <c r="W25" s="457">
        <f t="shared" si="3"/>
        <v>15722</v>
      </c>
      <c r="X25" s="457">
        <f t="shared" si="4"/>
        <v>15722</v>
      </c>
      <c r="Y25" s="459"/>
      <c r="Z25" s="495"/>
      <c r="AA25" s="459" t="s">
        <v>587</v>
      </c>
      <c r="AB25" s="496" t="s">
        <v>1561</v>
      </c>
      <c r="AC25" s="496" t="s">
        <v>588</v>
      </c>
      <c r="AD25" s="496" t="s">
        <v>1562</v>
      </c>
      <c r="AE25" s="496" t="s">
        <v>594</v>
      </c>
      <c r="AF25" s="445" t="s">
        <v>589</v>
      </c>
      <c r="AG25" s="185"/>
    </row>
    <row r="26" spans="1:33" ht="17.25" customHeight="1">
      <c r="A26" s="445">
        <v>139</v>
      </c>
      <c r="B26" s="446">
        <v>16</v>
      </c>
      <c r="C26" s="446">
        <v>9</v>
      </c>
      <c r="D26" s="493" t="s">
        <v>583</v>
      </c>
      <c r="E26" s="449" t="s">
        <v>584</v>
      </c>
      <c r="F26" s="450" t="s">
        <v>493</v>
      </c>
      <c r="G26" s="451">
        <f t="shared" si="0"/>
        <v>9</v>
      </c>
      <c r="H26" s="494">
        <v>42537</v>
      </c>
      <c r="I26" s="495" t="s">
        <v>585</v>
      </c>
      <c r="J26" s="463"/>
      <c r="K26" s="453">
        <v>0</v>
      </c>
      <c r="L26" s="453">
        <v>0</v>
      </c>
      <c r="M26" s="465" t="s">
        <v>590</v>
      </c>
      <c r="N26" s="463" t="s">
        <v>591</v>
      </c>
      <c r="O26" s="455"/>
      <c r="P26" s="459"/>
      <c r="Q26" s="457"/>
      <c r="R26" s="457"/>
      <c r="S26" s="457" t="str">
        <f t="shared" si="2"/>
        <v>額未定</v>
      </c>
      <c r="T26" s="457"/>
      <c r="U26" s="457"/>
      <c r="V26" s="457"/>
      <c r="W26" s="457" t="str">
        <f t="shared" si="3"/>
        <v>額未定</v>
      </c>
      <c r="X26" s="457">
        <f t="shared" si="4"/>
        <v>0</v>
      </c>
      <c r="Y26" s="459"/>
      <c r="Z26" s="495"/>
      <c r="AA26" s="459" t="s">
        <v>587</v>
      </c>
      <c r="AB26" s="496" t="s">
        <v>1561</v>
      </c>
      <c r="AC26" s="496" t="s">
        <v>588</v>
      </c>
      <c r="AD26" s="496" t="s">
        <v>1562</v>
      </c>
      <c r="AE26" s="496" t="s">
        <v>1563</v>
      </c>
      <c r="AF26" s="445" t="s">
        <v>589</v>
      </c>
      <c r="AG26" s="185"/>
    </row>
    <row r="27" spans="1:33" s="188" customFormat="1" ht="26" hidden="1">
      <c r="A27" s="472">
        <v>19</v>
      </c>
      <c r="B27" s="473">
        <v>17</v>
      </c>
      <c r="C27" s="474">
        <v>1</v>
      </c>
      <c r="D27" s="475" t="s">
        <v>229</v>
      </c>
      <c r="E27" s="476" t="s">
        <v>595</v>
      </c>
      <c r="F27" s="477" t="s">
        <v>493</v>
      </c>
      <c r="G27" s="478">
        <f t="shared" si="0"/>
        <v>4</v>
      </c>
      <c r="H27" s="479">
        <v>42537</v>
      </c>
      <c r="I27" s="475"/>
      <c r="J27" s="480">
        <v>15798000</v>
      </c>
      <c r="K27" s="480">
        <v>5589747</v>
      </c>
      <c r="L27" s="608">
        <v>3000000</v>
      </c>
      <c r="M27" s="481" t="s">
        <v>596</v>
      </c>
      <c r="N27" s="480">
        <v>3000000</v>
      </c>
      <c r="O27" s="482">
        <f t="shared" ref="O27:O56" si="5">L27-N27</f>
        <v>0</v>
      </c>
      <c r="P27" s="497" t="s">
        <v>1564</v>
      </c>
      <c r="Q27" s="484"/>
      <c r="R27" s="484"/>
      <c r="S27" s="484">
        <f t="shared" si="2"/>
        <v>3000000</v>
      </c>
      <c r="T27" s="484"/>
      <c r="U27" s="484"/>
      <c r="V27" s="484"/>
      <c r="W27" s="484">
        <f t="shared" si="3"/>
        <v>3000000</v>
      </c>
      <c r="X27" s="484">
        <f t="shared" si="4"/>
        <v>3000000</v>
      </c>
      <c r="Y27" s="498"/>
      <c r="Z27" s="485"/>
      <c r="AA27" s="486" t="s">
        <v>495</v>
      </c>
      <c r="AB27" s="487" t="s">
        <v>597</v>
      </c>
      <c r="AC27" s="472" t="s">
        <v>598</v>
      </c>
      <c r="AD27" s="487" t="s">
        <v>599</v>
      </c>
      <c r="AE27" s="487" t="s">
        <v>600</v>
      </c>
      <c r="AF27" s="487" t="s">
        <v>601</v>
      </c>
      <c r="AG27" s="187"/>
    </row>
    <row r="28" spans="1:33" ht="17.25" hidden="1" customHeight="1">
      <c r="A28" s="445">
        <v>19</v>
      </c>
      <c r="B28" s="446">
        <v>17</v>
      </c>
      <c r="C28" s="447">
        <v>2</v>
      </c>
      <c r="D28" s="448" t="s">
        <v>229</v>
      </c>
      <c r="E28" s="449" t="s">
        <v>595</v>
      </c>
      <c r="F28" s="450" t="s">
        <v>493</v>
      </c>
      <c r="G28" s="451">
        <f t="shared" si="0"/>
        <v>4</v>
      </c>
      <c r="H28" s="452">
        <v>42537</v>
      </c>
      <c r="I28" s="448"/>
      <c r="J28" s="461"/>
      <c r="K28" s="461"/>
      <c r="L28" s="608">
        <v>991032</v>
      </c>
      <c r="M28" s="467" t="s">
        <v>596</v>
      </c>
      <c r="N28" s="461">
        <v>991032</v>
      </c>
      <c r="O28" s="468">
        <f t="shared" si="5"/>
        <v>0</v>
      </c>
      <c r="P28" s="499"/>
      <c r="Q28" s="470"/>
      <c r="R28" s="470"/>
      <c r="S28" s="470">
        <f t="shared" si="2"/>
        <v>991032</v>
      </c>
      <c r="T28" s="470"/>
      <c r="U28" s="470"/>
      <c r="V28" s="470"/>
      <c r="W28" s="470">
        <f t="shared" si="3"/>
        <v>991032</v>
      </c>
      <c r="X28" s="470">
        <f t="shared" si="4"/>
        <v>991032</v>
      </c>
      <c r="Y28" s="499"/>
      <c r="Z28" s="458"/>
      <c r="AA28" s="471" t="s">
        <v>495</v>
      </c>
      <c r="AB28" s="460" t="s">
        <v>597</v>
      </c>
      <c r="AC28" s="445" t="s">
        <v>598</v>
      </c>
      <c r="AD28" s="460" t="s">
        <v>599</v>
      </c>
      <c r="AE28" s="460" t="s">
        <v>600</v>
      </c>
      <c r="AF28" s="460" t="s">
        <v>601</v>
      </c>
      <c r="AG28" s="185"/>
    </row>
    <row r="29" spans="1:33" ht="17.25" hidden="1" customHeight="1">
      <c r="A29" s="445">
        <v>19</v>
      </c>
      <c r="B29" s="446">
        <v>17</v>
      </c>
      <c r="C29" s="447">
        <v>3</v>
      </c>
      <c r="D29" s="448" t="s">
        <v>229</v>
      </c>
      <c r="E29" s="449" t="s">
        <v>595</v>
      </c>
      <c r="F29" s="450" t="s">
        <v>493</v>
      </c>
      <c r="G29" s="451">
        <f t="shared" si="0"/>
        <v>4</v>
      </c>
      <c r="H29" s="452">
        <v>42537</v>
      </c>
      <c r="I29" s="448"/>
      <c r="J29" s="461"/>
      <c r="K29" s="461"/>
      <c r="L29" s="608">
        <v>418543</v>
      </c>
      <c r="M29" s="467" t="s">
        <v>596</v>
      </c>
      <c r="N29" s="461">
        <v>418543</v>
      </c>
      <c r="O29" s="468">
        <f t="shared" si="5"/>
        <v>0</v>
      </c>
      <c r="P29" s="499"/>
      <c r="Q29" s="470"/>
      <c r="R29" s="470"/>
      <c r="S29" s="470">
        <f t="shared" si="2"/>
        <v>418543</v>
      </c>
      <c r="T29" s="470"/>
      <c r="U29" s="470"/>
      <c r="V29" s="470"/>
      <c r="W29" s="470">
        <f t="shared" si="3"/>
        <v>418543</v>
      </c>
      <c r="X29" s="470">
        <f t="shared" si="4"/>
        <v>418543</v>
      </c>
      <c r="Y29" s="499"/>
      <c r="Z29" s="458"/>
      <c r="AA29" s="471" t="s">
        <v>495</v>
      </c>
      <c r="AB29" s="460" t="s">
        <v>597</v>
      </c>
      <c r="AC29" s="445" t="s">
        <v>598</v>
      </c>
      <c r="AD29" s="460" t="s">
        <v>599</v>
      </c>
      <c r="AE29" s="460" t="s">
        <v>600</v>
      </c>
      <c r="AF29" s="460" t="s">
        <v>601</v>
      </c>
      <c r="AG29" s="185"/>
    </row>
    <row r="30" spans="1:33" ht="17.25" hidden="1" customHeight="1">
      <c r="A30" s="445">
        <v>19</v>
      </c>
      <c r="B30" s="446">
        <v>17</v>
      </c>
      <c r="C30" s="447">
        <v>4</v>
      </c>
      <c r="D30" s="448" t="s">
        <v>229</v>
      </c>
      <c r="E30" s="449" t="s">
        <v>595</v>
      </c>
      <c r="F30" s="450" t="s">
        <v>493</v>
      </c>
      <c r="G30" s="451">
        <f t="shared" si="0"/>
        <v>4</v>
      </c>
      <c r="H30" s="452">
        <v>42537</v>
      </c>
      <c r="I30" s="448"/>
      <c r="J30" s="461"/>
      <c r="K30" s="461"/>
      <c r="L30" s="608">
        <v>847748</v>
      </c>
      <c r="M30" s="467" t="s">
        <v>596</v>
      </c>
      <c r="N30" s="461">
        <v>847748</v>
      </c>
      <c r="O30" s="468">
        <f t="shared" si="5"/>
        <v>0</v>
      </c>
      <c r="P30" s="499"/>
      <c r="Q30" s="470"/>
      <c r="R30" s="470"/>
      <c r="S30" s="470">
        <f t="shared" si="2"/>
        <v>847748</v>
      </c>
      <c r="T30" s="470"/>
      <c r="U30" s="470"/>
      <c r="V30" s="470"/>
      <c r="W30" s="470">
        <f t="shared" si="3"/>
        <v>847748</v>
      </c>
      <c r="X30" s="470">
        <f t="shared" si="4"/>
        <v>847748</v>
      </c>
      <c r="Y30" s="499"/>
      <c r="Z30" s="458"/>
      <c r="AA30" s="471" t="s">
        <v>495</v>
      </c>
      <c r="AB30" s="460" t="s">
        <v>597</v>
      </c>
      <c r="AC30" s="445" t="s">
        <v>598</v>
      </c>
      <c r="AD30" s="460" t="s">
        <v>599</v>
      </c>
      <c r="AE30" s="460" t="s">
        <v>600</v>
      </c>
      <c r="AF30" s="460" t="s">
        <v>601</v>
      </c>
      <c r="AG30" s="185"/>
    </row>
    <row r="31" spans="1:33" s="188" customFormat="1" ht="17.25" hidden="1" customHeight="1">
      <c r="A31" s="472">
        <v>17</v>
      </c>
      <c r="B31" s="473">
        <v>18</v>
      </c>
      <c r="C31" s="474">
        <v>1</v>
      </c>
      <c r="D31" s="475" t="s">
        <v>225</v>
      </c>
      <c r="E31" s="476" t="s">
        <v>602</v>
      </c>
      <c r="F31" s="477" t="s">
        <v>493</v>
      </c>
      <c r="G31" s="478">
        <f t="shared" si="0"/>
        <v>2</v>
      </c>
      <c r="H31" s="479">
        <v>42537</v>
      </c>
      <c r="I31" s="475" t="s">
        <v>522</v>
      </c>
      <c r="J31" s="480">
        <v>1980342</v>
      </c>
      <c r="K31" s="482">
        <v>2017499</v>
      </c>
      <c r="L31" s="612">
        <v>1980347</v>
      </c>
      <c r="M31" s="481" t="s">
        <v>191</v>
      </c>
      <c r="N31" s="480">
        <v>1980342</v>
      </c>
      <c r="O31" s="482">
        <f t="shared" si="5"/>
        <v>5</v>
      </c>
      <c r="P31" s="483" t="s">
        <v>1565</v>
      </c>
      <c r="Q31" s="484"/>
      <c r="R31" s="484"/>
      <c r="S31" s="484">
        <f t="shared" si="2"/>
        <v>1980342</v>
      </c>
      <c r="T31" s="484"/>
      <c r="U31" s="484"/>
      <c r="V31" s="484"/>
      <c r="W31" s="484">
        <f t="shared" si="3"/>
        <v>1980342</v>
      </c>
      <c r="X31" s="484">
        <f t="shared" si="4"/>
        <v>1980342</v>
      </c>
      <c r="Y31" s="483"/>
      <c r="Z31" s="485"/>
      <c r="AA31" s="486" t="s">
        <v>495</v>
      </c>
      <c r="AB31" s="487" t="s">
        <v>603</v>
      </c>
      <c r="AC31" s="472" t="s">
        <v>604</v>
      </c>
      <c r="AD31" s="487" t="s">
        <v>605</v>
      </c>
      <c r="AE31" s="487" t="s">
        <v>606</v>
      </c>
      <c r="AF31" s="487" t="s">
        <v>607</v>
      </c>
      <c r="AG31" s="187"/>
    </row>
    <row r="32" spans="1:33" ht="17.25" hidden="1" customHeight="1">
      <c r="A32" s="445"/>
      <c r="B32" s="446">
        <v>18</v>
      </c>
      <c r="C32" s="447">
        <v>2</v>
      </c>
      <c r="D32" s="448" t="s">
        <v>225</v>
      </c>
      <c r="E32" s="449" t="s">
        <v>602</v>
      </c>
      <c r="F32" s="450" t="s">
        <v>493</v>
      </c>
      <c r="G32" s="451">
        <f t="shared" si="0"/>
        <v>2</v>
      </c>
      <c r="H32" s="452">
        <v>42537</v>
      </c>
      <c r="I32" s="448" t="s">
        <v>522</v>
      </c>
      <c r="J32" s="461"/>
      <c r="K32" s="468"/>
      <c r="L32" s="612">
        <v>10800</v>
      </c>
      <c r="M32" s="467" t="s">
        <v>191</v>
      </c>
      <c r="N32" s="461">
        <v>10800</v>
      </c>
      <c r="O32" s="468">
        <f t="shared" si="5"/>
        <v>0</v>
      </c>
      <c r="P32" s="469"/>
      <c r="Q32" s="470"/>
      <c r="R32" s="470"/>
      <c r="S32" s="470">
        <f t="shared" si="2"/>
        <v>10800</v>
      </c>
      <c r="T32" s="470"/>
      <c r="U32" s="470"/>
      <c r="V32" s="470"/>
      <c r="W32" s="470">
        <f t="shared" si="3"/>
        <v>10800</v>
      </c>
      <c r="X32" s="470">
        <f t="shared" si="4"/>
        <v>10800</v>
      </c>
      <c r="Y32" s="469"/>
      <c r="Z32" s="458"/>
      <c r="AA32" s="486" t="s">
        <v>495</v>
      </c>
      <c r="AB32" s="487" t="s">
        <v>603</v>
      </c>
      <c r="AC32" s="472" t="s">
        <v>604</v>
      </c>
      <c r="AD32" s="487" t="s">
        <v>605</v>
      </c>
      <c r="AE32" s="487" t="s">
        <v>606</v>
      </c>
      <c r="AF32" s="487" t="s">
        <v>607</v>
      </c>
      <c r="AG32" s="185"/>
    </row>
    <row r="33" spans="1:33" ht="17.25" hidden="1" customHeight="1">
      <c r="A33" s="445">
        <v>78</v>
      </c>
      <c r="B33" s="446">
        <v>19</v>
      </c>
      <c r="C33" s="447">
        <v>1</v>
      </c>
      <c r="D33" s="448" t="s">
        <v>608</v>
      </c>
      <c r="E33" s="449" t="s">
        <v>553</v>
      </c>
      <c r="F33" s="450" t="s">
        <v>493</v>
      </c>
      <c r="G33" s="451">
        <f t="shared" si="0"/>
        <v>1</v>
      </c>
      <c r="H33" s="452">
        <v>42537</v>
      </c>
      <c r="I33" s="448"/>
      <c r="J33" s="453">
        <v>11520</v>
      </c>
      <c r="K33" s="453">
        <v>11520</v>
      </c>
      <c r="L33" s="607">
        <v>11520</v>
      </c>
      <c r="M33" s="454" t="s">
        <v>191</v>
      </c>
      <c r="N33" s="453">
        <v>11520</v>
      </c>
      <c r="O33" s="455">
        <f t="shared" si="5"/>
        <v>0</v>
      </c>
      <c r="P33" s="456"/>
      <c r="Q33" s="457"/>
      <c r="R33" s="457"/>
      <c r="S33" s="457">
        <f t="shared" si="2"/>
        <v>11520</v>
      </c>
      <c r="T33" s="457"/>
      <c r="U33" s="457"/>
      <c r="V33" s="457"/>
      <c r="W33" s="457">
        <f t="shared" si="3"/>
        <v>11520</v>
      </c>
      <c r="X33" s="457">
        <f t="shared" si="4"/>
        <v>11520</v>
      </c>
      <c r="Y33" s="456"/>
      <c r="Z33" s="458"/>
      <c r="AA33" s="459" t="s">
        <v>495</v>
      </c>
      <c r="AB33" s="460" t="s">
        <v>609</v>
      </c>
      <c r="AC33" s="445" t="s">
        <v>610</v>
      </c>
      <c r="AD33" s="460" t="s">
        <v>611</v>
      </c>
      <c r="AE33" s="460" t="s">
        <v>612</v>
      </c>
      <c r="AF33" s="460" t="s">
        <v>613</v>
      </c>
      <c r="AG33" s="185"/>
    </row>
    <row r="34" spans="1:33" ht="17.25" hidden="1" customHeight="1">
      <c r="A34" s="445">
        <v>31</v>
      </c>
      <c r="B34" s="446">
        <v>20</v>
      </c>
      <c r="C34" s="447">
        <v>1</v>
      </c>
      <c r="D34" s="448" t="s">
        <v>243</v>
      </c>
      <c r="E34" s="449" t="s">
        <v>492</v>
      </c>
      <c r="F34" s="450" t="s">
        <v>493</v>
      </c>
      <c r="G34" s="451">
        <f t="shared" si="0"/>
        <v>1</v>
      </c>
      <c r="H34" s="452">
        <v>42537</v>
      </c>
      <c r="I34" s="448" t="s">
        <v>522</v>
      </c>
      <c r="J34" s="453">
        <v>99622</v>
      </c>
      <c r="K34" s="453">
        <v>99722</v>
      </c>
      <c r="L34" s="607">
        <v>99722</v>
      </c>
      <c r="M34" s="454" t="s">
        <v>191</v>
      </c>
      <c r="N34" s="453">
        <v>99722</v>
      </c>
      <c r="O34" s="455">
        <f t="shared" si="5"/>
        <v>0</v>
      </c>
      <c r="P34" s="456"/>
      <c r="Q34" s="457"/>
      <c r="R34" s="457"/>
      <c r="S34" s="457">
        <f t="shared" si="2"/>
        <v>99722</v>
      </c>
      <c r="T34" s="457"/>
      <c r="U34" s="457"/>
      <c r="V34" s="457"/>
      <c r="W34" s="457">
        <f t="shared" si="3"/>
        <v>99722</v>
      </c>
      <c r="X34" s="457">
        <f t="shared" si="4"/>
        <v>99722</v>
      </c>
      <c r="Y34" s="456"/>
      <c r="Z34" s="458"/>
      <c r="AA34" s="459" t="s">
        <v>495</v>
      </c>
      <c r="AB34" s="460" t="s">
        <v>614</v>
      </c>
      <c r="AC34" s="445" t="s">
        <v>615</v>
      </c>
      <c r="AD34" s="460" t="s">
        <v>1566</v>
      </c>
      <c r="AE34" s="462" t="s">
        <v>1567</v>
      </c>
      <c r="AF34" s="460" t="s">
        <v>616</v>
      </c>
      <c r="AG34" s="185"/>
    </row>
    <row r="35" spans="1:33" ht="17.25" hidden="1" customHeight="1">
      <c r="A35" s="445">
        <v>40</v>
      </c>
      <c r="B35" s="446">
        <v>21</v>
      </c>
      <c r="C35" s="447">
        <v>1</v>
      </c>
      <c r="D35" s="448" t="s">
        <v>241</v>
      </c>
      <c r="E35" s="449" t="s">
        <v>617</v>
      </c>
      <c r="F35" s="450" t="s">
        <v>493</v>
      </c>
      <c r="G35" s="451">
        <f t="shared" si="0"/>
        <v>1</v>
      </c>
      <c r="H35" s="452">
        <v>42537</v>
      </c>
      <c r="I35" s="448"/>
      <c r="J35" s="453">
        <v>85795</v>
      </c>
      <c r="K35" s="453">
        <v>151679</v>
      </c>
      <c r="L35" s="607">
        <v>151679</v>
      </c>
      <c r="M35" s="454" t="s">
        <v>191</v>
      </c>
      <c r="N35" s="453">
        <v>151679</v>
      </c>
      <c r="O35" s="455">
        <f t="shared" si="5"/>
        <v>0</v>
      </c>
      <c r="P35" s="456"/>
      <c r="Q35" s="457"/>
      <c r="R35" s="457"/>
      <c r="S35" s="457">
        <f t="shared" si="2"/>
        <v>151679</v>
      </c>
      <c r="T35" s="457"/>
      <c r="U35" s="457"/>
      <c r="V35" s="457"/>
      <c r="W35" s="457">
        <f t="shared" si="3"/>
        <v>151679</v>
      </c>
      <c r="X35" s="457">
        <f t="shared" si="4"/>
        <v>151679</v>
      </c>
      <c r="Y35" s="456"/>
      <c r="Z35" s="458"/>
      <c r="AA35" s="459" t="s">
        <v>495</v>
      </c>
      <c r="AB35" s="460" t="s">
        <v>618</v>
      </c>
      <c r="AC35" s="445" t="s">
        <v>619</v>
      </c>
      <c r="AD35" s="460" t="s">
        <v>620</v>
      </c>
      <c r="AE35" s="460" t="s">
        <v>621</v>
      </c>
      <c r="AF35" s="460" t="s">
        <v>622</v>
      </c>
      <c r="AG35" s="185"/>
    </row>
    <row r="36" spans="1:33" ht="17.25" hidden="1" customHeight="1">
      <c r="A36" s="445">
        <v>120</v>
      </c>
      <c r="B36" s="446">
        <v>22</v>
      </c>
      <c r="C36" s="447">
        <v>1</v>
      </c>
      <c r="D36" s="448" t="s">
        <v>1568</v>
      </c>
      <c r="E36" s="449" t="s">
        <v>623</v>
      </c>
      <c r="F36" s="450" t="s">
        <v>493</v>
      </c>
      <c r="G36" s="451">
        <f t="shared" si="0"/>
        <v>1</v>
      </c>
      <c r="H36" s="452">
        <v>42537</v>
      </c>
      <c r="I36" s="448" t="s">
        <v>522</v>
      </c>
      <c r="J36" s="463" t="s">
        <v>523</v>
      </c>
      <c r="K36" s="453">
        <v>108000</v>
      </c>
      <c r="L36" s="607">
        <v>108000</v>
      </c>
      <c r="M36" s="465" t="s">
        <v>191</v>
      </c>
      <c r="N36" s="463">
        <v>108000</v>
      </c>
      <c r="O36" s="455">
        <f t="shared" si="5"/>
        <v>0</v>
      </c>
      <c r="P36" s="466"/>
      <c r="Q36" s="457"/>
      <c r="R36" s="457"/>
      <c r="S36" s="457">
        <f t="shared" si="2"/>
        <v>108000</v>
      </c>
      <c r="T36" s="457"/>
      <c r="U36" s="457"/>
      <c r="V36" s="457"/>
      <c r="W36" s="457">
        <f t="shared" si="3"/>
        <v>108000</v>
      </c>
      <c r="X36" s="457">
        <f t="shared" si="4"/>
        <v>108000</v>
      </c>
      <c r="Y36" s="466"/>
      <c r="Z36" s="458"/>
      <c r="AA36" s="459" t="s">
        <v>495</v>
      </c>
      <c r="AB36" s="460" t="s">
        <v>516</v>
      </c>
      <c r="AC36" s="445" t="s">
        <v>624</v>
      </c>
      <c r="AD36" s="460" t="s">
        <v>625</v>
      </c>
      <c r="AE36" s="460" t="s">
        <v>626</v>
      </c>
      <c r="AF36" s="460" t="s">
        <v>627</v>
      </c>
      <c r="AG36" s="185" t="s">
        <v>628</v>
      </c>
    </row>
    <row r="37" spans="1:33" ht="17.25" hidden="1" customHeight="1">
      <c r="A37" s="445">
        <v>23</v>
      </c>
      <c r="B37" s="446">
        <v>23</v>
      </c>
      <c r="C37" s="447">
        <v>1</v>
      </c>
      <c r="D37" s="448" t="s">
        <v>629</v>
      </c>
      <c r="E37" s="449" t="s">
        <v>630</v>
      </c>
      <c r="F37" s="450" t="s">
        <v>493</v>
      </c>
      <c r="G37" s="451">
        <f t="shared" si="0"/>
        <v>1</v>
      </c>
      <c r="H37" s="452">
        <v>42537</v>
      </c>
      <c r="I37" s="448"/>
      <c r="J37" s="453">
        <v>493020</v>
      </c>
      <c r="K37" s="453">
        <v>493020</v>
      </c>
      <c r="L37" s="607">
        <v>493020</v>
      </c>
      <c r="M37" s="454" t="s">
        <v>191</v>
      </c>
      <c r="N37" s="453">
        <v>493020</v>
      </c>
      <c r="O37" s="455">
        <f t="shared" si="5"/>
        <v>0</v>
      </c>
      <c r="P37" s="456"/>
      <c r="Q37" s="457"/>
      <c r="R37" s="457"/>
      <c r="S37" s="457">
        <f t="shared" si="2"/>
        <v>493020</v>
      </c>
      <c r="T37" s="457"/>
      <c r="U37" s="457"/>
      <c r="V37" s="457"/>
      <c r="W37" s="457">
        <f t="shared" si="3"/>
        <v>493020</v>
      </c>
      <c r="X37" s="457">
        <f t="shared" si="4"/>
        <v>493020</v>
      </c>
      <c r="Y37" s="456"/>
      <c r="Z37" s="458"/>
      <c r="AA37" s="459" t="s">
        <v>495</v>
      </c>
      <c r="AB37" s="460" t="s">
        <v>631</v>
      </c>
      <c r="AC37" s="445" t="s">
        <v>632</v>
      </c>
      <c r="AD37" s="460" t="s">
        <v>633</v>
      </c>
      <c r="AE37" s="460" t="s">
        <v>634</v>
      </c>
      <c r="AF37" s="460"/>
      <c r="AG37" s="185"/>
    </row>
    <row r="38" spans="1:33" s="188" customFormat="1" ht="17.25" hidden="1" customHeight="1">
      <c r="A38" s="472">
        <v>18</v>
      </c>
      <c r="B38" s="473">
        <v>24</v>
      </c>
      <c r="C38" s="474">
        <v>1</v>
      </c>
      <c r="D38" s="475" t="s">
        <v>209</v>
      </c>
      <c r="E38" s="476" t="s">
        <v>623</v>
      </c>
      <c r="F38" s="477" t="s">
        <v>493</v>
      </c>
      <c r="G38" s="478">
        <f t="shared" si="0"/>
        <v>3</v>
      </c>
      <c r="H38" s="479">
        <v>42537</v>
      </c>
      <c r="I38" s="475" t="s">
        <v>522</v>
      </c>
      <c r="J38" s="480">
        <v>17516638</v>
      </c>
      <c r="K38" s="482">
        <v>31807511</v>
      </c>
      <c r="L38" s="612">
        <v>9284943</v>
      </c>
      <c r="M38" s="481" t="s">
        <v>191</v>
      </c>
      <c r="N38" s="639">
        <v>9253299</v>
      </c>
      <c r="O38" s="482">
        <f t="shared" si="5"/>
        <v>31644</v>
      </c>
      <c r="P38" s="483" t="s">
        <v>635</v>
      </c>
      <c r="Q38" s="484"/>
      <c r="R38" s="484"/>
      <c r="S38" s="484">
        <f t="shared" si="2"/>
        <v>9253299</v>
      </c>
      <c r="T38" s="484"/>
      <c r="U38" s="484"/>
      <c r="V38" s="484"/>
      <c r="W38" s="484">
        <f t="shared" si="3"/>
        <v>9253299</v>
      </c>
      <c r="X38" s="484">
        <f t="shared" si="4"/>
        <v>9253299</v>
      </c>
      <c r="Y38" s="483"/>
      <c r="Z38" s="485" t="s">
        <v>1735</v>
      </c>
      <c r="AA38" s="486" t="s">
        <v>495</v>
      </c>
      <c r="AB38" s="487" t="s">
        <v>636</v>
      </c>
      <c r="AC38" s="472" t="s">
        <v>637</v>
      </c>
      <c r="AD38" s="487" t="s">
        <v>638</v>
      </c>
      <c r="AE38" s="487" t="s">
        <v>1569</v>
      </c>
      <c r="AF38" s="487" t="s">
        <v>639</v>
      </c>
      <c r="AG38" s="187"/>
    </row>
    <row r="39" spans="1:33" ht="17.25" hidden="1" customHeight="1">
      <c r="A39" s="445">
        <v>18</v>
      </c>
      <c r="B39" s="446">
        <v>24</v>
      </c>
      <c r="C39" s="447">
        <v>2</v>
      </c>
      <c r="D39" s="448" t="s">
        <v>209</v>
      </c>
      <c r="E39" s="449" t="s">
        <v>623</v>
      </c>
      <c r="F39" s="450" t="s">
        <v>493</v>
      </c>
      <c r="G39" s="451">
        <f t="shared" si="0"/>
        <v>3</v>
      </c>
      <c r="H39" s="452">
        <v>42537</v>
      </c>
      <c r="I39" s="448" t="s">
        <v>522</v>
      </c>
      <c r="J39" s="461"/>
      <c r="K39" s="468"/>
      <c r="L39" s="612">
        <v>8263339</v>
      </c>
      <c r="M39" s="467" t="s">
        <v>191</v>
      </c>
      <c r="N39" s="639">
        <v>8263339</v>
      </c>
      <c r="O39" s="468">
        <f t="shared" si="5"/>
        <v>0</v>
      </c>
      <c r="P39" s="469"/>
      <c r="Q39" s="470"/>
      <c r="R39" s="470"/>
      <c r="S39" s="470">
        <f t="shared" si="2"/>
        <v>8263339</v>
      </c>
      <c r="T39" s="470"/>
      <c r="U39" s="470"/>
      <c r="V39" s="470"/>
      <c r="W39" s="470">
        <f t="shared" si="3"/>
        <v>8263339</v>
      </c>
      <c r="X39" s="470">
        <f t="shared" si="4"/>
        <v>8263339</v>
      </c>
      <c r="Y39" s="469"/>
      <c r="Z39" s="458"/>
      <c r="AA39" s="459" t="s">
        <v>495</v>
      </c>
      <c r="AB39" s="487" t="s">
        <v>636</v>
      </c>
      <c r="AC39" s="472" t="s">
        <v>637</v>
      </c>
      <c r="AD39" s="487" t="s">
        <v>638</v>
      </c>
      <c r="AE39" s="487" t="s">
        <v>1569</v>
      </c>
      <c r="AF39" s="487" t="s">
        <v>639</v>
      </c>
      <c r="AG39" s="185"/>
    </row>
    <row r="40" spans="1:33" ht="17.25" hidden="1" customHeight="1">
      <c r="A40" s="445">
        <v>18</v>
      </c>
      <c r="B40" s="446">
        <v>24</v>
      </c>
      <c r="C40" s="447">
        <v>3</v>
      </c>
      <c r="D40" s="448" t="s">
        <v>209</v>
      </c>
      <c r="E40" s="449" t="s">
        <v>623</v>
      </c>
      <c r="F40" s="450" t="s">
        <v>493</v>
      </c>
      <c r="G40" s="451">
        <f t="shared" si="0"/>
        <v>3</v>
      </c>
      <c r="H40" s="452">
        <v>42537</v>
      </c>
      <c r="I40" s="448" t="s">
        <v>522</v>
      </c>
      <c r="J40" s="461"/>
      <c r="K40" s="468"/>
      <c r="L40" s="612">
        <v>7585963</v>
      </c>
      <c r="M40" s="467" t="s">
        <v>191</v>
      </c>
      <c r="N40" s="639">
        <v>7585963</v>
      </c>
      <c r="O40" s="468">
        <f t="shared" si="5"/>
        <v>0</v>
      </c>
      <c r="P40" s="469"/>
      <c r="Q40" s="470"/>
      <c r="R40" s="470"/>
      <c r="S40" s="470">
        <f t="shared" si="2"/>
        <v>7585963</v>
      </c>
      <c r="T40" s="470"/>
      <c r="U40" s="470"/>
      <c r="V40" s="470"/>
      <c r="W40" s="470"/>
      <c r="X40" s="470"/>
      <c r="Y40" s="469"/>
      <c r="Z40" s="458"/>
      <c r="AA40" s="459" t="s">
        <v>495</v>
      </c>
      <c r="AB40" s="487" t="s">
        <v>636</v>
      </c>
      <c r="AC40" s="472" t="s">
        <v>637</v>
      </c>
      <c r="AD40" s="487" t="s">
        <v>638</v>
      </c>
      <c r="AE40" s="487" t="s">
        <v>1569</v>
      </c>
      <c r="AF40" s="487" t="s">
        <v>639</v>
      </c>
      <c r="AG40" s="185"/>
    </row>
    <row r="41" spans="1:33" s="627" customFormat="1" ht="17.25" hidden="1" customHeight="1">
      <c r="A41" s="613"/>
      <c r="B41" s="614"/>
      <c r="C41" s="615"/>
      <c r="D41" s="616"/>
      <c r="E41" s="617"/>
      <c r="F41" s="526"/>
      <c r="G41" s="618"/>
      <c r="H41" s="619"/>
      <c r="I41" s="616"/>
      <c r="J41" s="608"/>
      <c r="K41" s="612"/>
      <c r="L41" s="612">
        <f>27300077-L38-L39-L40</f>
        <v>2165832</v>
      </c>
      <c r="M41" s="620"/>
      <c r="N41" s="639"/>
      <c r="O41" s="612"/>
      <c r="P41" s="621"/>
      <c r="Q41" s="622"/>
      <c r="R41" s="622"/>
      <c r="S41" s="622"/>
      <c r="T41" s="622"/>
      <c r="U41" s="622"/>
      <c r="V41" s="622"/>
      <c r="W41" s="622"/>
      <c r="X41" s="622"/>
      <c r="Y41" s="621"/>
      <c r="Z41" s="623"/>
      <c r="AA41" s="624"/>
      <c r="AB41" s="625"/>
      <c r="AC41" s="613"/>
      <c r="AD41" s="625"/>
      <c r="AE41" s="625"/>
      <c r="AF41" s="625"/>
      <c r="AG41" s="626"/>
    </row>
    <row r="42" spans="1:33" s="188" customFormat="1" ht="17.25" hidden="1" customHeight="1">
      <c r="A42" s="472">
        <v>146</v>
      </c>
      <c r="B42" s="473">
        <v>25</v>
      </c>
      <c r="C42" s="473">
        <v>1</v>
      </c>
      <c r="D42" s="500" t="s">
        <v>178</v>
      </c>
      <c r="E42" s="501" t="s">
        <v>640</v>
      </c>
      <c r="F42" s="477" t="s">
        <v>493</v>
      </c>
      <c r="G42" s="478">
        <f t="shared" ref="G42:G52" si="6">COUNTIF($D$3:$D$374,D42)</f>
        <v>1</v>
      </c>
      <c r="H42" s="502">
        <v>42537</v>
      </c>
      <c r="I42" s="503"/>
      <c r="J42" s="504">
        <v>1312500</v>
      </c>
      <c r="K42" s="480">
        <v>0</v>
      </c>
      <c r="L42" s="504">
        <v>1312500</v>
      </c>
      <c r="M42" s="505" t="s">
        <v>641</v>
      </c>
      <c r="N42" s="628">
        <v>1207500</v>
      </c>
      <c r="O42" s="482">
        <f t="shared" si="5"/>
        <v>105000</v>
      </c>
      <c r="P42" s="486"/>
      <c r="Q42" s="484"/>
      <c r="R42" s="484"/>
      <c r="S42" s="484">
        <f t="shared" si="2"/>
        <v>1207500</v>
      </c>
      <c r="T42" s="484"/>
      <c r="U42" s="484"/>
      <c r="V42" s="484"/>
      <c r="W42" s="484">
        <f t="shared" ref="W42:W56" si="7">IF(ISBLANK(N42),"",IF(ISNUMBER(N42),(N42-T42),IF(LEFT(N42,3)="額未定",N42,"*")))</f>
        <v>1207500</v>
      </c>
      <c r="X42" s="484">
        <f t="shared" ref="X42:X56" si="8">IF(ISBLANK(N42),"",(IF(ISERROR(S42-U42),0,(S42-U42))))</f>
        <v>1207500</v>
      </c>
      <c r="Y42" s="486"/>
      <c r="Z42" s="503" t="s">
        <v>642</v>
      </c>
      <c r="AA42" s="486" t="s">
        <v>1570</v>
      </c>
      <c r="AB42" s="506" t="s">
        <v>1571</v>
      </c>
      <c r="AC42" s="506" t="s">
        <v>643</v>
      </c>
      <c r="AD42" s="506" t="s">
        <v>1572</v>
      </c>
      <c r="AE42" s="506" t="s">
        <v>1573</v>
      </c>
      <c r="AF42" s="506" t="s">
        <v>644</v>
      </c>
      <c r="AG42" s="187"/>
    </row>
    <row r="43" spans="1:33" ht="17.25" hidden="1" customHeight="1">
      <c r="A43" s="445">
        <v>77</v>
      </c>
      <c r="B43" s="446">
        <v>26</v>
      </c>
      <c r="C43" s="447">
        <v>1</v>
      </c>
      <c r="D43" s="448" t="s">
        <v>645</v>
      </c>
      <c r="E43" s="449" t="s">
        <v>502</v>
      </c>
      <c r="F43" s="450" t="s">
        <v>493</v>
      </c>
      <c r="G43" s="451">
        <f t="shared" si="6"/>
        <v>1</v>
      </c>
      <c r="H43" s="452">
        <v>42538</v>
      </c>
      <c r="I43" s="448"/>
      <c r="J43" s="453">
        <v>12312</v>
      </c>
      <c r="K43" s="461">
        <v>12312</v>
      </c>
      <c r="L43" s="608">
        <v>12312</v>
      </c>
      <c r="M43" s="454" t="s">
        <v>191</v>
      </c>
      <c r="N43" s="453">
        <v>12312</v>
      </c>
      <c r="O43" s="455">
        <f t="shared" si="5"/>
        <v>0</v>
      </c>
      <c r="P43" s="456"/>
      <c r="Q43" s="457"/>
      <c r="R43" s="457"/>
      <c r="S43" s="457">
        <f t="shared" si="2"/>
        <v>12312</v>
      </c>
      <c r="T43" s="457"/>
      <c r="U43" s="457"/>
      <c r="V43" s="457"/>
      <c r="W43" s="457">
        <f t="shared" si="7"/>
        <v>12312</v>
      </c>
      <c r="X43" s="457">
        <f t="shared" si="8"/>
        <v>12312</v>
      </c>
      <c r="Y43" s="456"/>
      <c r="Z43" s="458"/>
      <c r="AA43" s="459" t="s">
        <v>495</v>
      </c>
      <c r="AB43" s="460" t="s">
        <v>646</v>
      </c>
      <c r="AC43" s="445" t="s">
        <v>647</v>
      </c>
      <c r="AD43" s="460" t="s">
        <v>648</v>
      </c>
      <c r="AE43" s="460" t="s">
        <v>648</v>
      </c>
      <c r="AF43" s="460" t="s">
        <v>649</v>
      </c>
      <c r="AG43" s="185"/>
    </row>
    <row r="44" spans="1:33" s="188" customFormat="1" ht="17.25" hidden="1" customHeight="1">
      <c r="A44" s="472">
        <v>145</v>
      </c>
      <c r="B44" s="473">
        <v>27</v>
      </c>
      <c r="C44" s="473">
        <v>1</v>
      </c>
      <c r="D44" s="500" t="s">
        <v>1574</v>
      </c>
      <c r="E44" s="501" t="s">
        <v>650</v>
      </c>
      <c r="F44" s="477" t="s">
        <v>493</v>
      </c>
      <c r="G44" s="478">
        <f t="shared" si="6"/>
        <v>4</v>
      </c>
      <c r="H44" s="502">
        <v>42538</v>
      </c>
      <c r="I44" s="503"/>
      <c r="J44" s="504">
        <v>6976800</v>
      </c>
      <c r="K44" s="480">
        <v>0</v>
      </c>
      <c r="L44" s="504">
        <v>6032880</v>
      </c>
      <c r="M44" s="505" t="s">
        <v>651</v>
      </c>
      <c r="N44" s="628">
        <v>5953500</v>
      </c>
      <c r="O44" s="482">
        <f t="shared" si="5"/>
        <v>79380</v>
      </c>
      <c r="P44" s="486"/>
      <c r="Q44" s="484"/>
      <c r="R44" s="484" t="s">
        <v>591</v>
      </c>
      <c r="S44" s="484">
        <f t="shared" si="2"/>
        <v>5953500</v>
      </c>
      <c r="T44" s="484"/>
      <c r="U44" s="484"/>
      <c r="V44" s="484"/>
      <c r="W44" s="484">
        <f t="shared" si="7"/>
        <v>5953500</v>
      </c>
      <c r="X44" s="484">
        <f t="shared" si="8"/>
        <v>5953500</v>
      </c>
      <c r="Y44" s="486"/>
      <c r="Z44" s="503" t="s">
        <v>652</v>
      </c>
      <c r="AA44" s="486" t="s">
        <v>1570</v>
      </c>
      <c r="AB44" s="506" t="s">
        <v>1575</v>
      </c>
      <c r="AC44" s="506" t="s">
        <v>653</v>
      </c>
      <c r="AD44" s="472" t="s">
        <v>654</v>
      </c>
      <c r="AE44" s="472" t="s">
        <v>1576</v>
      </c>
      <c r="AF44" s="472" t="s">
        <v>655</v>
      </c>
      <c r="AG44" s="187"/>
    </row>
    <row r="45" spans="1:33" ht="17.25" hidden="1" customHeight="1">
      <c r="A45" s="445">
        <v>145</v>
      </c>
      <c r="B45" s="446">
        <v>27</v>
      </c>
      <c r="C45" s="446">
        <v>2</v>
      </c>
      <c r="D45" s="493" t="s">
        <v>1577</v>
      </c>
      <c r="E45" s="507"/>
      <c r="F45" s="450" t="s">
        <v>493</v>
      </c>
      <c r="G45" s="451">
        <f t="shared" si="6"/>
        <v>4</v>
      </c>
      <c r="H45" s="494">
        <v>42538</v>
      </c>
      <c r="I45" s="495"/>
      <c r="J45" s="463"/>
      <c r="K45" s="468">
        <v>2592</v>
      </c>
      <c r="L45" s="468">
        <v>2381</v>
      </c>
      <c r="M45" s="465" t="s">
        <v>656</v>
      </c>
      <c r="N45" s="463">
        <v>2381</v>
      </c>
      <c r="O45" s="455">
        <f t="shared" si="5"/>
        <v>0</v>
      </c>
      <c r="P45" s="459"/>
      <c r="Q45" s="457"/>
      <c r="R45" s="457"/>
      <c r="S45" s="457">
        <f t="shared" si="2"/>
        <v>2381</v>
      </c>
      <c r="T45" s="457"/>
      <c r="U45" s="457"/>
      <c r="V45" s="457"/>
      <c r="W45" s="457">
        <f t="shared" si="7"/>
        <v>2381</v>
      </c>
      <c r="X45" s="457">
        <f t="shared" si="8"/>
        <v>2381</v>
      </c>
      <c r="Y45" s="459"/>
      <c r="Z45" s="495"/>
      <c r="AA45" s="459" t="s">
        <v>1578</v>
      </c>
      <c r="AB45" s="496" t="s">
        <v>1579</v>
      </c>
      <c r="AC45" s="496" t="s">
        <v>653</v>
      </c>
      <c r="AD45" s="445" t="s">
        <v>654</v>
      </c>
      <c r="AE45" s="445" t="s">
        <v>1580</v>
      </c>
      <c r="AF45" s="445" t="s">
        <v>655</v>
      </c>
      <c r="AG45" s="185"/>
    </row>
    <row r="46" spans="1:33" ht="17.25" hidden="1" customHeight="1">
      <c r="A46" s="445">
        <v>145</v>
      </c>
      <c r="B46" s="446">
        <v>27</v>
      </c>
      <c r="C46" s="446">
        <v>3</v>
      </c>
      <c r="D46" s="493" t="s">
        <v>1577</v>
      </c>
      <c r="E46" s="507"/>
      <c r="F46" s="450" t="s">
        <v>493</v>
      </c>
      <c r="G46" s="451">
        <f t="shared" si="6"/>
        <v>4</v>
      </c>
      <c r="H46" s="494">
        <v>42538</v>
      </c>
      <c r="I46" s="495"/>
      <c r="J46" s="463"/>
      <c r="K46" s="468"/>
      <c r="L46" s="468">
        <v>943920</v>
      </c>
      <c r="M46" s="465" t="s">
        <v>651</v>
      </c>
      <c r="N46" s="611">
        <v>931500</v>
      </c>
      <c r="O46" s="455">
        <f t="shared" si="5"/>
        <v>12420</v>
      </c>
      <c r="P46" s="459"/>
      <c r="Q46" s="457"/>
      <c r="R46" s="457"/>
      <c r="S46" s="457">
        <f t="shared" si="2"/>
        <v>931500</v>
      </c>
      <c r="T46" s="457"/>
      <c r="U46" s="457"/>
      <c r="V46" s="457"/>
      <c r="W46" s="457">
        <f t="shared" si="7"/>
        <v>931500</v>
      </c>
      <c r="X46" s="457">
        <f t="shared" si="8"/>
        <v>931500</v>
      </c>
      <c r="Y46" s="459"/>
      <c r="Z46" s="495"/>
      <c r="AA46" s="459" t="s">
        <v>1578</v>
      </c>
      <c r="AB46" s="496" t="s">
        <v>1579</v>
      </c>
      <c r="AC46" s="496" t="s">
        <v>653</v>
      </c>
      <c r="AD46" s="445" t="s">
        <v>654</v>
      </c>
      <c r="AE46" s="445" t="s">
        <v>1580</v>
      </c>
      <c r="AF46" s="445" t="s">
        <v>655</v>
      </c>
      <c r="AG46" s="185"/>
    </row>
    <row r="47" spans="1:33" ht="17.25" hidden="1" customHeight="1">
      <c r="A47" s="445">
        <v>145</v>
      </c>
      <c r="B47" s="446">
        <v>27</v>
      </c>
      <c r="C47" s="446">
        <v>4</v>
      </c>
      <c r="D47" s="493" t="s">
        <v>1577</v>
      </c>
      <c r="E47" s="507"/>
      <c r="F47" s="450" t="s">
        <v>493</v>
      </c>
      <c r="G47" s="451">
        <f t="shared" si="6"/>
        <v>4</v>
      </c>
      <c r="H47" s="494">
        <v>42538</v>
      </c>
      <c r="I47" s="495"/>
      <c r="J47" s="463"/>
      <c r="K47" s="464">
        <v>0</v>
      </c>
      <c r="L47" s="464">
        <v>372</v>
      </c>
      <c r="M47" s="465" t="s">
        <v>656</v>
      </c>
      <c r="N47" s="463">
        <v>372</v>
      </c>
      <c r="O47" s="455">
        <f t="shared" si="5"/>
        <v>0</v>
      </c>
      <c r="P47" s="459"/>
      <c r="Q47" s="457"/>
      <c r="R47" s="457"/>
      <c r="S47" s="457">
        <f t="shared" si="2"/>
        <v>372</v>
      </c>
      <c r="T47" s="457"/>
      <c r="U47" s="457"/>
      <c r="V47" s="457"/>
      <c r="W47" s="457">
        <f t="shared" si="7"/>
        <v>372</v>
      </c>
      <c r="X47" s="457">
        <f t="shared" si="8"/>
        <v>372</v>
      </c>
      <c r="Y47" s="459"/>
      <c r="Z47" s="495"/>
      <c r="AA47" s="459" t="s">
        <v>1578</v>
      </c>
      <c r="AB47" s="496" t="s">
        <v>1579</v>
      </c>
      <c r="AC47" s="496" t="s">
        <v>653</v>
      </c>
      <c r="AD47" s="445" t="s">
        <v>654</v>
      </c>
      <c r="AE47" s="445" t="s">
        <v>1580</v>
      </c>
      <c r="AF47" s="445" t="s">
        <v>655</v>
      </c>
      <c r="AG47" s="185"/>
    </row>
    <row r="48" spans="1:33" ht="17.25" hidden="1" customHeight="1">
      <c r="A48" s="445">
        <v>116</v>
      </c>
      <c r="B48" s="446">
        <v>28</v>
      </c>
      <c r="C48" s="447">
        <v>1</v>
      </c>
      <c r="D48" s="448" t="s">
        <v>657</v>
      </c>
      <c r="E48" s="449" t="s">
        <v>658</v>
      </c>
      <c r="F48" s="450" t="s">
        <v>493</v>
      </c>
      <c r="G48" s="451">
        <f t="shared" si="6"/>
        <v>2</v>
      </c>
      <c r="H48" s="452">
        <v>42538</v>
      </c>
      <c r="I48" s="448"/>
      <c r="J48" s="453">
        <v>2109</v>
      </c>
      <c r="K48" s="468">
        <v>2109</v>
      </c>
      <c r="L48" s="612">
        <v>4981</v>
      </c>
      <c r="M48" s="454" t="s">
        <v>659</v>
      </c>
      <c r="N48" s="453">
        <v>4981</v>
      </c>
      <c r="O48" s="455">
        <f t="shared" si="5"/>
        <v>0</v>
      </c>
      <c r="P48" s="508"/>
      <c r="Q48" s="457"/>
      <c r="R48" s="457"/>
      <c r="S48" s="457">
        <f t="shared" si="2"/>
        <v>4981</v>
      </c>
      <c r="T48" s="457"/>
      <c r="U48" s="457"/>
      <c r="V48" s="457"/>
      <c r="W48" s="457">
        <f t="shared" si="7"/>
        <v>4981</v>
      </c>
      <c r="X48" s="457">
        <f t="shared" si="8"/>
        <v>4981</v>
      </c>
      <c r="Y48" s="456"/>
      <c r="Z48" s="458"/>
      <c r="AA48" s="459" t="s">
        <v>495</v>
      </c>
      <c r="AB48" s="460" t="s">
        <v>660</v>
      </c>
      <c r="AC48" s="445" t="s">
        <v>661</v>
      </c>
      <c r="AD48" s="460" t="s">
        <v>662</v>
      </c>
      <c r="AE48" s="460" t="s">
        <v>663</v>
      </c>
      <c r="AF48" s="460" t="s">
        <v>664</v>
      </c>
      <c r="AG48" s="185" t="s">
        <v>501</v>
      </c>
    </row>
    <row r="49" spans="1:33" ht="17.25" hidden="1" customHeight="1">
      <c r="A49" s="445">
        <v>116</v>
      </c>
      <c r="B49" s="446">
        <v>28</v>
      </c>
      <c r="C49" s="447">
        <v>2</v>
      </c>
      <c r="D49" s="448" t="s">
        <v>657</v>
      </c>
      <c r="E49" s="449"/>
      <c r="F49" s="450" t="s">
        <v>493</v>
      </c>
      <c r="G49" s="451">
        <f t="shared" si="6"/>
        <v>2</v>
      </c>
      <c r="H49" s="452">
        <v>42538</v>
      </c>
      <c r="I49" s="448"/>
      <c r="J49" s="453"/>
      <c r="K49" s="468">
        <v>378</v>
      </c>
      <c r="L49" s="612">
        <f>756+1</f>
        <v>757</v>
      </c>
      <c r="M49" s="454" t="s">
        <v>665</v>
      </c>
      <c r="N49" s="453">
        <v>756</v>
      </c>
      <c r="O49" s="455">
        <f t="shared" si="5"/>
        <v>1</v>
      </c>
      <c r="P49" s="508"/>
      <c r="Q49" s="457"/>
      <c r="R49" s="457"/>
      <c r="S49" s="457">
        <f t="shared" si="2"/>
        <v>756</v>
      </c>
      <c r="T49" s="457"/>
      <c r="U49" s="457"/>
      <c r="V49" s="457"/>
      <c r="W49" s="457">
        <f t="shared" si="7"/>
        <v>756</v>
      </c>
      <c r="X49" s="457">
        <f t="shared" si="8"/>
        <v>756</v>
      </c>
      <c r="Y49" s="456"/>
      <c r="Z49" s="458"/>
      <c r="AA49" s="459" t="s">
        <v>495</v>
      </c>
      <c r="AB49" s="460" t="s">
        <v>660</v>
      </c>
      <c r="AC49" s="445" t="s">
        <v>661</v>
      </c>
      <c r="AD49" s="460" t="s">
        <v>662</v>
      </c>
      <c r="AE49" s="460" t="s">
        <v>663</v>
      </c>
      <c r="AF49" s="460" t="s">
        <v>664</v>
      </c>
      <c r="AG49" s="185"/>
    </row>
    <row r="50" spans="1:33" ht="17.25" hidden="1" customHeight="1">
      <c r="A50" s="445">
        <v>10</v>
      </c>
      <c r="B50" s="446">
        <v>29</v>
      </c>
      <c r="C50" s="447">
        <v>1</v>
      </c>
      <c r="D50" s="448" t="s">
        <v>217</v>
      </c>
      <c r="E50" s="449" t="s">
        <v>666</v>
      </c>
      <c r="F50" s="450" t="s">
        <v>493</v>
      </c>
      <c r="G50" s="451">
        <f t="shared" si="6"/>
        <v>1</v>
      </c>
      <c r="H50" s="452">
        <v>42538</v>
      </c>
      <c r="I50" s="448"/>
      <c r="J50" s="453">
        <v>6363397</v>
      </c>
      <c r="K50" s="453">
        <v>6742477</v>
      </c>
      <c r="L50" s="607">
        <v>6742477</v>
      </c>
      <c r="M50" s="454" t="s">
        <v>191</v>
      </c>
      <c r="N50" s="453">
        <v>6742477</v>
      </c>
      <c r="O50" s="455">
        <f t="shared" si="5"/>
        <v>0</v>
      </c>
      <c r="P50" s="456"/>
      <c r="Q50" s="457"/>
      <c r="R50" s="457"/>
      <c r="S50" s="457">
        <f t="shared" si="2"/>
        <v>6742477</v>
      </c>
      <c r="T50" s="457"/>
      <c r="U50" s="457"/>
      <c r="V50" s="457"/>
      <c r="W50" s="457">
        <f t="shared" si="7"/>
        <v>6742477</v>
      </c>
      <c r="X50" s="457">
        <f t="shared" si="8"/>
        <v>6742477</v>
      </c>
      <c r="Y50" s="456"/>
      <c r="Z50" s="458"/>
      <c r="AA50" s="459" t="s">
        <v>495</v>
      </c>
      <c r="AB50" s="489" t="s">
        <v>667</v>
      </c>
      <c r="AC50" s="490" t="s">
        <v>668</v>
      </c>
      <c r="AD50" s="460" t="s">
        <v>669</v>
      </c>
      <c r="AE50" s="460" t="s">
        <v>670</v>
      </c>
      <c r="AF50" s="460" t="s">
        <v>671</v>
      </c>
      <c r="AG50" s="185"/>
    </row>
    <row r="51" spans="1:33" s="190" customFormat="1" ht="17.25" hidden="1" customHeight="1">
      <c r="A51" s="509">
        <v>16</v>
      </c>
      <c r="B51" s="510">
        <v>30</v>
      </c>
      <c r="C51" s="511">
        <v>1</v>
      </c>
      <c r="D51" s="512" t="s">
        <v>212</v>
      </c>
      <c r="E51" s="513" t="s">
        <v>602</v>
      </c>
      <c r="F51" s="514" t="s">
        <v>493</v>
      </c>
      <c r="G51" s="515">
        <f t="shared" si="6"/>
        <v>2</v>
      </c>
      <c r="H51" s="516">
        <v>42538</v>
      </c>
      <c r="I51" s="512"/>
      <c r="J51" s="517">
        <v>6449598</v>
      </c>
      <c r="K51" s="517">
        <v>13006872</v>
      </c>
      <c r="L51" s="608">
        <v>10839474</v>
      </c>
      <c r="M51" s="518" t="s">
        <v>191</v>
      </c>
      <c r="N51" s="517">
        <v>10842063</v>
      </c>
      <c r="O51" s="519">
        <f t="shared" si="5"/>
        <v>-2589</v>
      </c>
      <c r="P51" s="520" t="s">
        <v>1581</v>
      </c>
      <c r="Q51" s="521"/>
      <c r="R51" s="521"/>
      <c r="S51" s="521">
        <f t="shared" si="2"/>
        <v>10842063</v>
      </c>
      <c r="T51" s="521"/>
      <c r="U51" s="521"/>
      <c r="V51" s="521"/>
      <c r="W51" s="521">
        <f t="shared" si="7"/>
        <v>10842063</v>
      </c>
      <c r="X51" s="521">
        <f t="shared" si="8"/>
        <v>10842063</v>
      </c>
      <c r="Y51" s="520"/>
      <c r="Z51" s="522"/>
      <c r="AA51" s="523" t="s">
        <v>495</v>
      </c>
      <c r="AB51" s="524" t="s">
        <v>672</v>
      </c>
      <c r="AC51" s="509" t="s">
        <v>673</v>
      </c>
      <c r="AD51" s="524" t="s">
        <v>674</v>
      </c>
      <c r="AE51" s="525" t="s">
        <v>1582</v>
      </c>
      <c r="AF51" s="524" t="s">
        <v>675</v>
      </c>
      <c r="AG51" s="189"/>
    </row>
    <row r="52" spans="1:33" s="190" customFormat="1" ht="17.25" hidden="1" customHeight="1">
      <c r="A52" s="509">
        <v>16</v>
      </c>
      <c r="B52" s="510">
        <v>30</v>
      </c>
      <c r="C52" s="511">
        <v>2</v>
      </c>
      <c r="D52" s="512" t="s">
        <v>212</v>
      </c>
      <c r="E52" s="513" t="s">
        <v>602</v>
      </c>
      <c r="F52" s="514" t="s">
        <v>493</v>
      </c>
      <c r="G52" s="515">
        <f t="shared" si="6"/>
        <v>2</v>
      </c>
      <c r="H52" s="516">
        <v>42538</v>
      </c>
      <c r="I52" s="512"/>
      <c r="J52" s="517"/>
      <c r="K52" s="517"/>
      <c r="L52" s="608">
        <v>2167398</v>
      </c>
      <c r="M52" s="518" t="s">
        <v>191</v>
      </c>
      <c r="N52" s="517">
        <v>2167398</v>
      </c>
      <c r="O52" s="519">
        <f t="shared" si="5"/>
        <v>0</v>
      </c>
      <c r="P52" s="520"/>
      <c r="Q52" s="521"/>
      <c r="R52" s="521"/>
      <c r="S52" s="521">
        <f t="shared" si="2"/>
        <v>2167398</v>
      </c>
      <c r="T52" s="521"/>
      <c r="U52" s="521"/>
      <c r="V52" s="521"/>
      <c r="W52" s="521">
        <f t="shared" si="7"/>
        <v>2167398</v>
      </c>
      <c r="X52" s="521">
        <f t="shared" si="8"/>
        <v>2167398</v>
      </c>
      <c r="Y52" s="520"/>
      <c r="Z52" s="522"/>
      <c r="AA52" s="523" t="s">
        <v>495</v>
      </c>
      <c r="AB52" s="524" t="s">
        <v>672</v>
      </c>
      <c r="AC52" s="509" t="s">
        <v>673</v>
      </c>
      <c r="AD52" s="524" t="s">
        <v>674</v>
      </c>
      <c r="AE52" s="525" t="s">
        <v>1582</v>
      </c>
      <c r="AF52" s="524" t="s">
        <v>675</v>
      </c>
      <c r="AG52" s="189"/>
    </row>
    <row r="53" spans="1:33" s="627" customFormat="1" ht="17.25" hidden="1" customHeight="1">
      <c r="A53" s="613"/>
      <c r="B53" s="614"/>
      <c r="C53" s="615"/>
      <c r="D53" s="616"/>
      <c r="E53" s="617"/>
      <c r="F53" s="526"/>
      <c r="G53" s="618"/>
      <c r="H53" s="619"/>
      <c r="I53" s="616"/>
      <c r="J53" s="608"/>
      <c r="K53" s="608"/>
      <c r="L53" s="608">
        <f>14571036-L51-L52</f>
        <v>1564164</v>
      </c>
      <c r="M53" s="620"/>
      <c r="N53" s="608">
        <v>0</v>
      </c>
      <c r="O53" s="612">
        <f>L53-N53</f>
        <v>1564164</v>
      </c>
      <c r="P53" s="621" t="s">
        <v>1736</v>
      </c>
      <c r="Q53" s="622"/>
      <c r="R53" s="622"/>
      <c r="S53" s="622"/>
      <c r="T53" s="622"/>
      <c r="U53" s="622"/>
      <c r="V53" s="622"/>
      <c r="W53" s="622"/>
      <c r="X53" s="622"/>
      <c r="Y53" s="621"/>
      <c r="Z53" s="623"/>
      <c r="AA53" s="629"/>
      <c r="AB53" s="625"/>
      <c r="AC53" s="613"/>
      <c r="AD53" s="625"/>
      <c r="AE53" s="630"/>
      <c r="AF53" s="625"/>
      <c r="AG53" s="626"/>
    </row>
    <row r="54" spans="1:33" ht="17.25" hidden="1" customHeight="1">
      <c r="A54" s="445">
        <v>9</v>
      </c>
      <c r="B54" s="446">
        <v>31</v>
      </c>
      <c r="C54" s="447">
        <v>1</v>
      </c>
      <c r="D54" s="448" t="s">
        <v>214</v>
      </c>
      <c r="E54" s="449" t="s">
        <v>676</v>
      </c>
      <c r="F54" s="450" t="s">
        <v>493</v>
      </c>
      <c r="G54" s="451">
        <f t="shared" ref="G54:G85" si="9">COUNTIF($D$3:$D$374,D54)</f>
        <v>1</v>
      </c>
      <c r="H54" s="452">
        <v>42538</v>
      </c>
      <c r="I54" s="448"/>
      <c r="J54" s="453">
        <v>5758171</v>
      </c>
      <c r="K54" s="455">
        <v>15245463</v>
      </c>
      <c r="L54" s="631">
        <v>13193031</v>
      </c>
      <c r="M54" s="454" t="s">
        <v>191</v>
      </c>
      <c r="N54" s="453">
        <v>13193031</v>
      </c>
      <c r="O54" s="455">
        <f t="shared" si="5"/>
        <v>0</v>
      </c>
      <c r="P54" s="456" t="s">
        <v>677</v>
      </c>
      <c r="Q54" s="457"/>
      <c r="R54" s="457"/>
      <c r="S54" s="457">
        <f t="shared" si="2"/>
        <v>13193031</v>
      </c>
      <c r="T54" s="457"/>
      <c r="U54" s="457"/>
      <c r="V54" s="457"/>
      <c r="W54" s="457">
        <f t="shared" si="7"/>
        <v>13193031</v>
      </c>
      <c r="X54" s="457">
        <f t="shared" si="8"/>
        <v>13193031</v>
      </c>
      <c r="Y54" s="456"/>
      <c r="Z54" s="458"/>
      <c r="AA54" s="459" t="s">
        <v>495</v>
      </c>
      <c r="AB54" s="489" t="s">
        <v>678</v>
      </c>
      <c r="AC54" s="490" t="s">
        <v>679</v>
      </c>
      <c r="AD54" s="460" t="s">
        <v>680</v>
      </c>
      <c r="AE54" s="460" t="s">
        <v>681</v>
      </c>
      <c r="AF54" s="460" t="s">
        <v>682</v>
      </c>
      <c r="AG54" s="185"/>
    </row>
    <row r="55" spans="1:33" ht="17.25" hidden="1" customHeight="1">
      <c r="A55" s="445">
        <v>35</v>
      </c>
      <c r="B55" s="446">
        <v>32</v>
      </c>
      <c r="C55" s="447">
        <v>1</v>
      </c>
      <c r="D55" s="448" t="s">
        <v>683</v>
      </c>
      <c r="E55" s="449" t="s">
        <v>502</v>
      </c>
      <c r="F55" s="450" t="s">
        <v>493</v>
      </c>
      <c r="G55" s="451">
        <f t="shared" si="9"/>
        <v>1</v>
      </c>
      <c r="H55" s="452">
        <v>42538</v>
      </c>
      <c r="I55" s="448"/>
      <c r="J55" s="453">
        <v>1762560</v>
      </c>
      <c r="K55" s="453">
        <v>3003264</v>
      </c>
      <c r="L55" s="607">
        <v>3003264</v>
      </c>
      <c r="M55" s="454" t="s">
        <v>191</v>
      </c>
      <c r="N55" s="453">
        <v>3003264</v>
      </c>
      <c r="O55" s="455">
        <f t="shared" si="5"/>
        <v>0</v>
      </c>
      <c r="P55" s="456"/>
      <c r="Q55" s="457"/>
      <c r="R55" s="457"/>
      <c r="S55" s="457">
        <f t="shared" si="2"/>
        <v>3003264</v>
      </c>
      <c r="T55" s="457"/>
      <c r="U55" s="457"/>
      <c r="V55" s="457"/>
      <c r="W55" s="457">
        <f t="shared" si="7"/>
        <v>3003264</v>
      </c>
      <c r="X55" s="457">
        <f t="shared" si="8"/>
        <v>3003264</v>
      </c>
      <c r="Y55" s="456"/>
      <c r="Z55" s="458"/>
      <c r="AA55" s="459" t="s">
        <v>495</v>
      </c>
      <c r="AB55" s="460" t="s">
        <v>684</v>
      </c>
      <c r="AC55" s="445" t="s">
        <v>685</v>
      </c>
      <c r="AD55" s="462" t="s">
        <v>1583</v>
      </c>
      <c r="AE55" s="460" t="s">
        <v>686</v>
      </c>
      <c r="AF55" s="460" t="s">
        <v>687</v>
      </c>
      <c r="AG55" s="185"/>
    </row>
    <row r="56" spans="1:33" s="188" customFormat="1" ht="17.25" hidden="1" customHeight="1">
      <c r="A56" s="472">
        <v>51</v>
      </c>
      <c r="B56" s="473">
        <v>33</v>
      </c>
      <c r="C56" s="474">
        <v>1</v>
      </c>
      <c r="D56" s="475" t="s">
        <v>688</v>
      </c>
      <c r="E56" s="476" t="s">
        <v>623</v>
      </c>
      <c r="F56" s="477" t="s">
        <v>493</v>
      </c>
      <c r="G56" s="478">
        <f t="shared" si="9"/>
        <v>3</v>
      </c>
      <c r="H56" s="479">
        <v>42541</v>
      </c>
      <c r="I56" s="475"/>
      <c r="J56" s="480">
        <v>68180</v>
      </c>
      <c r="K56" s="480">
        <v>209423</v>
      </c>
      <c r="L56" s="608">
        <v>209423</v>
      </c>
      <c r="M56" s="481" t="s">
        <v>191</v>
      </c>
      <c r="N56" s="480">
        <v>2343</v>
      </c>
      <c r="O56" s="482">
        <f t="shared" si="5"/>
        <v>207080</v>
      </c>
      <c r="P56" s="483"/>
      <c r="Q56" s="484"/>
      <c r="R56" s="484"/>
      <c r="S56" s="484">
        <f t="shared" si="2"/>
        <v>2343</v>
      </c>
      <c r="T56" s="484"/>
      <c r="U56" s="484"/>
      <c r="V56" s="484"/>
      <c r="W56" s="484">
        <f t="shared" si="7"/>
        <v>2343</v>
      </c>
      <c r="X56" s="484">
        <f t="shared" si="8"/>
        <v>2343</v>
      </c>
      <c r="Y56" s="483"/>
      <c r="Z56" s="485"/>
      <c r="AA56" s="486" t="s">
        <v>495</v>
      </c>
      <c r="AB56" s="487" t="s">
        <v>689</v>
      </c>
      <c r="AC56" s="472" t="s">
        <v>690</v>
      </c>
      <c r="AD56" s="487" t="s">
        <v>691</v>
      </c>
      <c r="AE56" s="487" t="s">
        <v>692</v>
      </c>
      <c r="AF56" s="487" t="s">
        <v>693</v>
      </c>
      <c r="AG56" s="187"/>
    </row>
    <row r="57" spans="1:33" s="188" customFormat="1" ht="17.25" hidden="1" customHeight="1">
      <c r="A57" s="472">
        <v>51</v>
      </c>
      <c r="B57" s="473">
        <v>33</v>
      </c>
      <c r="C57" s="474">
        <v>2</v>
      </c>
      <c r="D57" s="475" t="s">
        <v>688</v>
      </c>
      <c r="E57" s="476" t="s">
        <v>623</v>
      </c>
      <c r="F57" s="477" t="s">
        <v>493</v>
      </c>
      <c r="G57" s="478">
        <f t="shared" si="9"/>
        <v>3</v>
      </c>
      <c r="H57" s="479">
        <v>42541</v>
      </c>
      <c r="I57" s="475"/>
      <c r="J57" s="480"/>
      <c r="K57" s="480"/>
      <c r="L57" s="480">
        <v>0</v>
      </c>
      <c r="M57" s="481" t="s">
        <v>191</v>
      </c>
      <c r="N57" s="480">
        <v>210709</v>
      </c>
      <c r="O57" s="482"/>
      <c r="P57" s="483"/>
      <c r="Q57" s="484"/>
      <c r="R57" s="484"/>
      <c r="S57" s="484">
        <f t="shared" si="2"/>
        <v>210709</v>
      </c>
      <c r="T57" s="484"/>
      <c r="U57" s="484"/>
      <c r="V57" s="484"/>
      <c r="W57" s="484"/>
      <c r="X57" s="484"/>
      <c r="Y57" s="483"/>
      <c r="Z57" s="485"/>
      <c r="AA57" s="486" t="s">
        <v>495</v>
      </c>
      <c r="AB57" s="487" t="s">
        <v>689</v>
      </c>
      <c r="AC57" s="472" t="s">
        <v>690</v>
      </c>
      <c r="AD57" s="487" t="s">
        <v>691</v>
      </c>
      <c r="AE57" s="487" t="s">
        <v>692</v>
      </c>
      <c r="AF57" s="487" t="s">
        <v>693</v>
      </c>
      <c r="AG57" s="187"/>
    </row>
    <row r="58" spans="1:33" ht="17.25" hidden="1" customHeight="1">
      <c r="A58" s="472">
        <v>51</v>
      </c>
      <c r="B58" s="473">
        <v>33</v>
      </c>
      <c r="C58" s="474">
        <v>3</v>
      </c>
      <c r="D58" s="475" t="s">
        <v>688</v>
      </c>
      <c r="E58" s="476"/>
      <c r="F58" s="477" t="s">
        <v>493</v>
      </c>
      <c r="G58" s="478">
        <f t="shared" si="9"/>
        <v>3</v>
      </c>
      <c r="H58" s="479">
        <v>42541</v>
      </c>
      <c r="I58" s="475"/>
      <c r="J58" s="480"/>
      <c r="K58" s="480">
        <v>0</v>
      </c>
      <c r="L58" s="480">
        <v>0</v>
      </c>
      <c r="M58" s="481" t="s">
        <v>694</v>
      </c>
      <c r="N58" s="480">
        <v>64100</v>
      </c>
      <c r="O58" s="482">
        <f t="shared" ref="O58:O122" si="10">L58-N58</f>
        <v>-64100</v>
      </c>
      <c r="P58" s="483"/>
      <c r="Q58" s="484"/>
      <c r="R58" s="484"/>
      <c r="S58" s="484">
        <f t="shared" si="2"/>
        <v>64100</v>
      </c>
      <c r="T58" s="484"/>
      <c r="U58" s="484"/>
      <c r="V58" s="484"/>
      <c r="W58" s="484">
        <f t="shared" ref="W58:W122" si="11">IF(ISBLANK(N58),"",IF(ISNUMBER(N58),(N58-T58),IF(LEFT(N58,3)="額未定",N58,"*")))</f>
        <v>64100</v>
      </c>
      <c r="X58" s="484">
        <f t="shared" ref="X58:X122" si="12">IF(ISBLANK(N58),"",(IF(ISERROR(S58-U58),0,(S58-U58))))</f>
        <v>64100</v>
      </c>
      <c r="Y58" s="483"/>
      <c r="Z58" s="485"/>
      <c r="AA58" s="486" t="s">
        <v>495</v>
      </c>
      <c r="AB58" s="487" t="s">
        <v>689</v>
      </c>
      <c r="AC58" s="472" t="s">
        <v>690</v>
      </c>
      <c r="AD58" s="487" t="s">
        <v>691</v>
      </c>
      <c r="AE58" s="487" t="s">
        <v>692</v>
      </c>
      <c r="AF58" s="487" t="s">
        <v>693</v>
      </c>
      <c r="AG58" s="185"/>
    </row>
    <row r="59" spans="1:33" ht="17.25" hidden="1" customHeight="1">
      <c r="A59" s="445">
        <v>74</v>
      </c>
      <c r="B59" s="446">
        <v>34</v>
      </c>
      <c r="C59" s="447">
        <v>1</v>
      </c>
      <c r="D59" s="448" t="s">
        <v>695</v>
      </c>
      <c r="E59" s="449" t="s">
        <v>508</v>
      </c>
      <c r="F59" s="450" t="s">
        <v>493</v>
      </c>
      <c r="G59" s="451">
        <f t="shared" si="9"/>
        <v>1</v>
      </c>
      <c r="H59" s="452">
        <v>42541</v>
      </c>
      <c r="I59" s="448"/>
      <c r="J59" s="453">
        <v>191900</v>
      </c>
      <c r="K59" s="461">
        <v>489010</v>
      </c>
      <c r="L59" s="608">
        <v>489010</v>
      </c>
      <c r="M59" s="454" t="s">
        <v>191</v>
      </c>
      <c r="N59" s="453">
        <v>489010</v>
      </c>
      <c r="O59" s="455">
        <f t="shared" si="10"/>
        <v>0</v>
      </c>
      <c r="P59" s="456"/>
      <c r="Q59" s="457"/>
      <c r="R59" s="457"/>
      <c r="S59" s="457">
        <f t="shared" si="2"/>
        <v>489010</v>
      </c>
      <c r="T59" s="457"/>
      <c r="U59" s="457"/>
      <c r="V59" s="457"/>
      <c r="W59" s="457">
        <f t="shared" si="11"/>
        <v>489010</v>
      </c>
      <c r="X59" s="457">
        <f t="shared" si="12"/>
        <v>489010</v>
      </c>
      <c r="Y59" s="456"/>
      <c r="Z59" s="458"/>
      <c r="AA59" s="459" t="s">
        <v>495</v>
      </c>
      <c r="AB59" s="460" t="s">
        <v>696</v>
      </c>
      <c r="AC59" s="445" t="s">
        <v>697</v>
      </c>
      <c r="AD59" s="460" t="s">
        <v>698</v>
      </c>
      <c r="AE59" s="460" t="s">
        <v>699</v>
      </c>
      <c r="AF59" s="460" t="s">
        <v>700</v>
      </c>
      <c r="AG59" s="185"/>
    </row>
    <row r="60" spans="1:33" ht="17.25" hidden="1" customHeight="1">
      <c r="A60" s="445">
        <v>7</v>
      </c>
      <c r="B60" s="446">
        <v>35</v>
      </c>
      <c r="C60" s="447">
        <v>1</v>
      </c>
      <c r="D60" s="448" t="s">
        <v>701</v>
      </c>
      <c r="E60" s="449" t="s">
        <v>623</v>
      </c>
      <c r="F60" s="450" t="s">
        <v>493</v>
      </c>
      <c r="G60" s="451">
        <f t="shared" si="9"/>
        <v>1</v>
      </c>
      <c r="H60" s="452">
        <v>42541</v>
      </c>
      <c r="I60" s="448"/>
      <c r="J60" s="453">
        <v>195082</v>
      </c>
      <c r="K60" s="464">
        <v>195082</v>
      </c>
      <c r="L60" s="607">
        <v>195082</v>
      </c>
      <c r="M60" s="454" t="s">
        <v>191</v>
      </c>
      <c r="N60" s="453">
        <v>182600</v>
      </c>
      <c r="O60" s="455">
        <f t="shared" si="10"/>
        <v>12482</v>
      </c>
      <c r="P60" s="456" t="s">
        <v>1584</v>
      </c>
      <c r="Q60" s="457"/>
      <c r="R60" s="457"/>
      <c r="S60" s="457">
        <f t="shared" si="2"/>
        <v>182600</v>
      </c>
      <c r="T60" s="457"/>
      <c r="U60" s="457"/>
      <c r="V60" s="457"/>
      <c r="W60" s="457">
        <f t="shared" si="11"/>
        <v>182600</v>
      </c>
      <c r="X60" s="457">
        <f t="shared" si="12"/>
        <v>182600</v>
      </c>
      <c r="Y60" s="456"/>
      <c r="Z60" s="458"/>
      <c r="AA60" s="459" t="s">
        <v>495</v>
      </c>
      <c r="AB60" s="489" t="s">
        <v>702</v>
      </c>
      <c r="AC60" s="490" t="s">
        <v>703</v>
      </c>
      <c r="AD60" s="460" t="s">
        <v>704</v>
      </c>
      <c r="AE60" s="460" t="s">
        <v>705</v>
      </c>
      <c r="AF60" s="460" t="s">
        <v>706</v>
      </c>
      <c r="AG60" s="185"/>
    </row>
    <row r="61" spans="1:33" ht="17.25" hidden="1" customHeight="1">
      <c r="A61" s="445">
        <v>42</v>
      </c>
      <c r="B61" s="446">
        <v>36</v>
      </c>
      <c r="C61" s="447">
        <v>1</v>
      </c>
      <c r="D61" s="448" t="s">
        <v>707</v>
      </c>
      <c r="E61" s="449" t="s">
        <v>546</v>
      </c>
      <c r="F61" s="450" t="s">
        <v>493</v>
      </c>
      <c r="G61" s="451">
        <f t="shared" si="9"/>
        <v>1</v>
      </c>
      <c r="H61" s="452">
        <v>42541</v>
      </c>
      <c r="I61" s="448"/>
      <c r="J61" s="453">
        <v>485163</v>
      </c>
      <c r="K61" s="464">
        <v>2178548</v>
      </c>
      <c r="L61" s="607">
        <v>2178548</v>
      </c>
      <c r="M61" s="454" t="s">
        <v>191</v>
      </c>
      <c r="N61" s="453">
        <v>2178548</v>
      </c>
      <c r="O61" s="455">
        <f t="shared" si="10"/>
        <v>0</v>
      </c>
      <c r="P61" s="456"/>
      <c r="Q61" s="457"/>
      <c r="R61" s="457"/>
      <c r="S61" s="457">
        <f t="shared" si="2"/>
        <v>2178548</v>
      </c>
      <c r="T61" s="457"/>
      <c r="U61" s="457"/>
      <c r="V61" s="457"/>
      <c r="W61" s="457">
        <f t="shared" si="11"/>
        <v>2178548</v>
      </c>
      <c r="X61" s="457">
        <f t="shared" si="12"/>
        <v>2178548</v>
      </c>
      <c r="Y61" s="456"/>
      <c r="Z61" s="458"/>
      <c r="AA61" s="459" t="s">
        <v>495</v>
      </c>
      <c r="AB61" s="462" t="s">
        <v>1585</v>
      </c>
      <c r="AC61" s="496" t="s">
        <v>708</v>
      </c>
      <c r="AD61" s="462" t="s">
        <v>1586</v>
      </c>
      <c r="AE61" s="462" t="s">
        <v>1587</v>
      </c>
      <c r="AF61" s="460" t="s">
        <v>709</v>
      </c>
      <c r="AG61" s="185"/>
    </row>
    <row r="62" spans="1:33" ht="17.25" hidden="1" customHeight="1">
      <c r="A62" s="445">
        <v>86</v>
      </c>
      <c r="B62" s="446">
        <v>37</v>
      </c>
      <c r="C62" s="447">
        <v>1</v>
      </c>
      <c r="D62" s="448" t="s">
        <v>710</v>
      </c>
      <c r="E62" s="449" t="s">
        <v>502</v>
      </c>
      <c r="F62" s="526" t="s">
        <v>711</v>
      </c>
      <c r="G62" s="451">
        <f t="shared" si="9"/>
        <v>1</v>
      </c>
      <c r="H62" s="452">
        <v>42541</v>
      </c>
      <c r="I62" s="448" t="s">
        <v>522</v>
      </c>
      <c r="J62" s="453">
        <v>58088</v>
      </c>
      <c r="K62" s="461">
        <v>193428</v>
      </c>
      <c r="L62" s="461">
        <v>193428</v>
      </c>
      <c r="M62" s="454" t="s">
        <v>191</v>
      </c>
      <c r="N62" s="453">
        <v>193428</v>
      </c>
      <c r="O62" s="455">
        <f t="shared" si="10"/>
        <v>0</v>
      </c>
      <c r="P62" s="456"/>
      <c r="Q62" s="457"/>
      <c r="R62" s="457"/>
      <c r="S62" s="457">
        <f t="shared" si="2"/>
        <v>193428</v>
      </c>
      <c r="T62" s="457"/>
      <c r="U62" s="457"/>
      <c r="V62" s="457"/>
      <c r="W62" s="457">
        <f t="shared" si="11"/>
        <v>193428</v>
      </c>
      <c r="X62" s="457">
        <f t="shared" si="12"/>
        <v>193428</v>
      </c>
      <c r="Y62" s="456"/>
      <c r="Z62" s="458"/>
      <c r="AA62" s="459" t="s">
        <v>495</v>
      </c>
      <c r="AB62" s="460" t="s">
        <v>712</v>
      </c>
      <c r="AC62" s="445" t="s">
        <v>713</v>
      </c>
      <c r="AD62" s="460" t="s">
        <v>714</v>
      </c>
      <c r="AE62" s="460" t="s">
        <v>1588</v>
      </c>
      <c r="AF62" s="460" t="s">
        <v>715</v>
      </c>
      <c r="AG62" s="185"/>
    </row>
    <row r="63" spans="1:33" ht="17.25" hidden="1" customHeight="1">
      <c r="A63" s="445">
        <v>105</v>
      </c>
      <c r="B63" s="446">
        <v>38</v>
      </c>
      <c r="C63" s="447">
        <v>1</v>
      </c>
      <c r="D63" s="448" t="s">
        <v>716</v>
      </c>
      <c r="E63" s="449" t="s">
        <v>717</v>
      </c>
      <c r="F63" s="450" t="s">
        <v>493</v>
      </c>
      <c r="G63" s="451">
        <f t="shared" si="9"/>
        <v>1</v>
      </c>
      <c r="H63" s="452">
        <v>42541</v>
      </c>
      <c r="I63" s="448"/>
      <c r="J63" s="463" t="s">
        <v>523</v>
      </c>
      <c r="K63" s="461">
        <v>41958</v>
      </c>
      <c r="L63" s="608">
        <v>41958</v>
      </c>
      <c r="M63" s="465" t="s">
        <v>191</v>
      </c>
      <c r="N63" s="463">
        <v>41958</v>
      </c>
      <c r="O63" s="455">
        <f t="shared" si="10"/>
        <v>0</v>
      </c>
      <c r="P63" s="466"/>
      <c r="Q63" s="457"/>
      <c r="R63" s="457"/>
      <c r="S63" s="457">
        <f t="shared" si="2"/>
        <v>41958</v>
      </c>
      <c r="T63" s="457"/>
      <c r="U63" s="457"/>
      <c r="V63" s="457"/>
      <c r="W63" s="457">
        <f t="shared" si="11"/>
        <v>41958</v>
      </c>
      <c r="X63" s="457">
        <f t="shared" si="12"/>
        <v>41958</v>
      </c>
      <c r="Y63" s="466"/>
      <c r="Z63" s="458"/>
      <c r="AA63" s="459" t="s">
        <v>495</v>
      </c>
      <c r="AB63" s="460" t="s">
        <v>718</v>
      </c>
      <c r="AC63" s="445" t="s">
        <v>719</v>
      </c>
      <c r="AD63" s="460" t="s">
        <v>720</v>
      </c>
      <c r="AE63" s="460" t="s">
        <v>721</v>
      </c>
      <c r="AF63" s="460" t="s">
        <v>722</v>
      </c>
      <c r="AG63" s="185" t="s">
        <v>723</v>
      </c>
    </row>
    <row r="64" spans="1:33" ht="17.25" hidden="1" customHeight="1">
      <c r="A64" s="445">
        <v>12</v>
      </c>
      <c r="B64" s="446">
        <v>39</v>
      </c>
      <c r="C64" s="447">
        <v>1</v>
      </c>
      <c r="D64" s="448" t="s">
        <v>222</v>
      </c>
      <c r="E64" s="449" t="s">
        <v>666</v>
      </c>
      <c r="F64" s="450" t="s">
        <v>493</v>
      </c>
      <c r="G64" s="451">
        <f t="shared" si="9"/>
        <v>1</v>
      </c>
      <c r="H64" s="452">
        <v>42541</v>
      </c>
      <c r="I64" s="448" t="s">
        <v>564</v>
      </c>
      <c r="J64" s="453">
        <v>2554869</v>
      </c>
      <c r="K64" s="464">
        <v>2554869</v>
      </c>
      <c r="L64" s="607">
        <v>2554869</v>
      </c>
      <c r="M64" s="454" t="s">
        <v>191</v>
      </c>
      <c r="N64" s="453">
        <v>2565540</v>
      </c>
      <c r="O64" s="455">
        <f t="shared" si="10"/>
        <v>-10671</v>
      </c>
      <c r="P64" s="456" t="s">
        <v>1589</v>
      </c>
      <c r="Q64" s="457"/>
      <c r="R64" s="457"/>
      <c r="S64" s="457">
        <f t="shared" si="2"/>
        <v>2565540</v>
      </c>
      <c r="T64" s="457">
        <v>10671</v>
      </c>
      <c r="U64" s="457">
        <v>10671</v>
      </c>
      <c r="V64" s="457"/>
      <c r="W64" s="457">
        <f t="shared" si="11"/>
        <v>2554869</v>
      </c>
      <c r="X64" s="457">
        <f t="shared" si="12"/>
        <v>2554869</v>
      </c>
      <c r="Y64" s="456"/>
      <c r="Z64" s="527"/>
      <c r="AA64" s="459" t="s">
        <v>495</v>
      </c>
      <c r="AB64" s="489" t="s">
        <v>646</v>
      </c>
      <c r="AC64" s="490" t="s">
        <v>724</v>
      </c>
      <c r="AD64" s="489" t="s">
        <v>725</v>
      </c>
      <c r="AE64" s="489" t="s">
        <v>726</v>
      </c>
      <c r="AF64" s="528" t="s">
        <v>727</v>
      </c>
      <c r="AG64" s="185"/>
    </row>
    <row r="65" spans="1:33" s="192" customFormat="1" ht="30.75" hidden="1" customHeight="1">
      <c r="A65" s="529">
        <v>37</v>
      </c>
      <c r="B65" s="530">
        <v>40</v>
      </c>
      <c r="C65" s="531">
        <v>1</v>
      </c>
      <c r="D65" s="532" t="s">
        <v>728</v>
      </c>
      <c r="E65" s="533" t="s">
        <v>602</v>
      </c>
      <c r="F65" s="534" t="s">
        <v>493</v>
      </c>
      <c r="G65" s="535">
        <f t="shared" si="9"/>
        <v>1</v>
      </c>
      <c r="H65" s="536">
        <v>42541</v>
      </c>
      <c r="I65" s="532" t="s">
        <v>729</v>
      </c>
      <c r="J65" s="537">
        <v>115138</v>
      </c>
      <c r="K65" s="537">
        <v>115138</v>
      </c>
      <c r="L65" s="608">
        <v>115138</v>
      </c>
      <c r="M65" s="538" t="s">
        <v>191</v>
      </c>
      <c r="N65" s="537">
        <v>106610</v>
      </c>
      <c r="O65" s="539">
        <f t="shared" si="10"/>
        <v>8528</v>
      </c>
      <c r="P65" s="540"/>
      <c r="Q65" s="541"/>
      <c r="R65" s="541"/>
      <c r="S65" s="541">
        <f t="shared" si="2"/>
        <v>106610</v>
      </c>
      <c r="T65" s="541"/>
      <c r="U65" s="541"/>
      <c r="V65" s="541"/>
      <c r="W65" s="541">
        <f t="shared" si="11"/>
        <v>106610</v>
      </c>
      <c r="X65" s="541">
        <f t="shared" si="12"/>
        <v>106610</v>
      </c>
      <c r="Y65" s="540"/>
      <c r="Z65" s="542"/>
      <c r="AA65" s="543" t="s">
        <v>495</v>
      </c>
      <c r="AB65" s="544" t="s">
        <v>730</v>
      </c>
      <c r="AC65" s="529" t="s">
        <v>731</v>
      </c>
      <c r="AD65" s="544" t="s">
        <v>732</v>
      </c>
      <c r="AE65" s="544" t="s">
        <v>733</v>
      </c>
      <c r="AF65" s="544"/>
      <c r="AG65" s="191"/>
    </row>
    <row r="66" spans="1:33" ht="17.25" hidden="1" customHeight="1">
      <c r="A66" s="445">
        <v>73</v>
      </c>
      <c r="B66" s="446">
        <v>41</v>
      </c>
      <c r="C66" s="447">
        <v>1</v>
      </c>
      <c r="D66" s="448" t="s">
        <v>734</v>
      </c>
      <c r="E66" s="449" t="s">
        <v>502</v>
      </c>
      <c r="F66" s="450" t="s">
        <v>493</v>
      </c>
      <c r="G66" s="451">
        <f t="shared" si="9"/>
        <v>1</v>
      </c>
      <c r="H66" s="452">
        <v>42541</v>
      </c>
      <c r="I66" s="448" t="s">
        <v>522</v>
      </c>
      <c r="J66" s="453">
        <v>108000</v>
      </c>
      <c r="K66" s="461">
        <v>162000</v>
      </c>
      <c r="L66" s="461">
        <v>162000</v>
      </c>
      <c r="M66" s="454" t="s">
        <v>191</v>
      </c>
      <c r="N66" s="453">
        <v>162000</v>
      </c>
      <c r="O66" s="455">
        <f t="shared" si="10"/>
        <v>0</v>
      </c>
      <c r="P66" s="456"/>
      <c r="Q66" s="457"/>
      <c r="R66" s="457"/>
      <c r="S66" s="457">
        <f t="shared" si="2"/>
        <v>162000</v>
      </c>
      <c r="T66" s="457"/>
      <c r="U66" s="457"/>
      <c r="V66" s="457"/>
      <c r="W66" s="457">
        <f t="shared" si="11"/>
        <v>162000</v>
      </c>
      <c r="X66" s="457">
        <f t="shared" si="12"/>
        <v>162000</v>
      </c>
      <c r="Y66" s="456"/>
      <c r="Z66" s="458"/>
      <c r="AA66" s="459" t="s">
        <v>495</v>
      </c>
      <c r="AB66" s="460" t="s">
        <v>735</v>
      </c>
      <c r="AC66" s="445" t="s">
        <v>736</v>
      </c>
      <c r="AD66" s="460" t="s">
        <v>737</v>
      </c>
      <c r="AE66" s="460" t="s">
        <v>737</v>
      </c>
      <c r="AF66" s="460" t="s">
        <v>738</v>
      </c>
      <c r="AG66" s="185"/>
    </row>
    <row r="67" spans="1:33" ht="17.25" hidden="1" customHeight="1">
      <c r="A67" s="445">
        <v>85</v>
      </c>
      <c r="B67" s="446">
        <v>42</v>
      </c>
      <c r="C67" s="447">
        <v>1</v>
      </c>
      <c r="D67" s="448" t="s">
        <v>739</v>
      </c>
      <c r="E67" s="449" t="s">
        <v>740</v>
      </c>
      <c r="F67" s="450" t="s">
        <v>493</v>
      </c>
      <c r="G67" s="451">
        <f t="shared" si="9"/>
        <v>1</v>
      </c>
      <c r="H67" s="452">
        <v>42541</v>
      </c>
      <c r="I67" s="448"/>
      <c r="J67" s="453">
        <v>5940</v>
      </c>
      <c r="K67" s="464">
        <v>5940</v>
      </c>
      <c r="L67" s="607">
        <v>5940</v>
      </c>
      <c r="M67" s="545" t="s">
        <v>741</v>
      </c>
      <c r="N67" s="453">
        <v>5940</v>
      </c>
      <c r="O67" s="455">
        <f t="shared" si="10"/>
        <v>0</v>
      </c>
      <c r="P67" s="456"/>
      <c r="Q67" s="457"/>
      <c r="R67" s="457"/>
      <c r="S67" s="457">
        <f t="shared" si="2"/>
        <v>5940</v>
      </c>
      <c r="T67" s="457"/>
      <c r="U67" s="457"/>
      <c r="V67" s="457"/>
      <c r="W67" s="457">
        <f t="shared" si="11"/>
        <v>5940</v>
      </c>
      <c r="X67" s="457">
        <f t="shared" si="12"/>
        <v>5940</v>
      </c>
      <c r="Y67" s="456"/>
      <c r="Z67" s="458"/>
      <c r="AA67" s="459" t="s">
        <v>495</v>
      </c>
      <c r="AB67" s="460" t="s">
        <v>742</v>
      </c>
      <c r="AC67" s="445" t="s">
        <v>743</v>
      </c>
      <c r="AD67" s="460" t="s">
        <v>744</v>
      </c>
      <c r="AE67" s="460" t="s">
        <v>745</v>
      </c>
      <c r="AF67" s="460" t="s">
        <v>746</v>
      </c>
      <c r="AG67" s="185"/>
    </row>
    <row r="68" spans="1:33" hidden="1">
      <c r="A68" s="472">
        <v>149</v>
      </c>
      <c r="B68" s="473">
        <v>43</v>
      </c>
      <c r="C68" s="473">
        <v>1</v>
      </c>
      <c r="D68" s="500" t="s">
        <v>179</v>
      </c>
      <c r="E68" s="501" t="s">
        <v>617</v>
      </c>
      <c r="F68" s="477" t="s">
        <v>493</v>
      </c>
      <c r="G68" s="478">
        <f t="shared" si="9"/>
        <v>4</v>
      </c>
      <c r="H68" s="502">
        <v>42541</v>
      </c>
      <c r="I68" s="503"/>
      <c r="J68" s="504">
        <v>2732616</v>
      </c>
      <c r="K68" s="480">
        <v>0</v>
      </c>
      <c r="L68" s="504">
        <v>2732616</v>
      </c>
      <c r="M68" s="505" t="s">
        <v>747</v>
      </c>
      <c r="N68" s="628">
        <v>2058210</v>
      </c>
      <c r="O68" s="482">
        <f t="shared" si="10"/>
        <v>674406</v>
      </c>
      <c r="P68" s="486"/>
      <c r="Q68" s="484"/>
      <c r="R68" s="484">
        <v>2520079</v>
      </c>
      <c r="S68" s="484">
        <f t="shared" si="2"/>
        <v>2058210</v>
      </c>
      <c r="T68" s="484"/>
      <c r="U68" s="484"/>
      <c r="V68" s="484"/>
      <c r="W68" s="484">
        <f t="shared" si="11"/>
        <v>2058210</v>
      </c>
      <c r="X68" s="484">
        <f t="shared" si="12"/>
        <v>2058210</v>
      </c>
      <c r="Y68" s="486"/>
      <c r="Z68" s="503" t="s">
        <v>1590</v>
      </c>
      <c r="AA68" s="486" t="s">
        <v>1578</v>
      </c>
      <c r="AB68" s="472" t="s">
        <v>748</v>
      </c>
      <c r="AC68" s="472" t="s">
        <v>145</v>
      </c>
      <c r="AD68" s="506" t="s">
        <v>1591</v>
      </c>
      <c r="AE68" s="472" t="s">
        <v>1592</v>
      </c>
      <c r="AF68" s="472" t="s">
        <v>749</v>
      </c>
      <c r="AG68" s="185"/>
    </row>
    <row r="69" spans="1:33" hidden="1">
      <c r="A69" s="472">
        <v>149</v>
      </c>
      <c r="B69" s="473">
        <v>43</v>
      </c>
      <c r="C69" s="473">
        <v>2</v>
      </c>
      <c r="D69" s="500" t="s">
        <v>179</v>
      </c>
      <c r="E69" s="501" t="s">
        <v>617</v>
      </c>
      <c r="F69" s="477" t="s">
        <v>493</v>
      </c>
      <c r="G69" s="478">
        <f t="shared" si="9"/>
        <v>4</v>
      </c>
      <c r="H69" s="502">
        <v>42541</v>
      </c>
      <c r="I69" s="503"/>
      <c r="J69" s="504"/>
      <c r="K69" s="480"/>
      <c r="L69" s="504"/>
      <c r="M69" s="505" t="s">
        <v>656</v>
      </c>
      <c r="N69" s="504">
        <v>4116</v>
      </c>
      <c r="O69" s="482">
        <f t="shared" si="10"/>
        <v>-4116</v>
      </c>
      <c r="P69" s="486"/>
      <c r="Q69" s="484"/>
      <c r="R69" s="484"/>
      <c r="S69" s="484">
        <f t="shared" ref="S69:S134" si="13">N69</f>
        <v>4116</v>
      </c>
      <c r="T69" s="484"/>
      <c r="U69" s="484"/>
      <c r="V69" s="484"/>
      <c r="W69" s="484">
        <f t="shared" si="11"/>
        <v>4116</v>
      </c>
      <c r="X69" s="484">
        <f t="shared" si="12"/>
        <v>4116</v>
      </c>
      <c r="Y69" s="486"/>
      <c r="Z69" s="503"/>
      <c r="AA69" s="486" t="s">
        <v>1578</v>
      </c>
      <c r="AB69" s="472" t="s">
        <v>748</v>
      </c>
      <c r="AC69" s="472" t="s">
        <v>145</v>
      </c>
      <c r="AD69" s="506" t="s">
        <v>1591</v>
      </c>
      <c r="AE69" s="472" t="s">
        <v>1592</v>
      </c>
      <c r="AF69" s="472" t="s">
        <v>749</v>
      </c>
      <c r="AG69" s="185"/>
    </row>
    <row r="70" spans="1:33" hidden="1">
      <c r="A70" s="472">
        <v>149</v>
      </c>
      <c r="B70" s="473">
        <v>43</v>
      </c>
      <c r="C70" s="473">
        <v>3</v>
      </c>
      <c r="D70" s="500" t="s">
        <v>179</v>
      </c>
      <c r="E70" s="501" t="s">
        <v>617</v>
      </c>
      <c r="F70" s="477" t="s">
        <v>493</v>
      </c>
      <c r="G70" s="478">
        <f t="shared" si="9"/>
        <v>4</v>
      </c>
      <c r="H70" s="502">
        <v>42541</v>
      </c>
      <c r="I70" s="503"/>
      <c r="J70" s="504"/>
      <c r="K70" s="480"/>
      <c r="L70" s="504"/>
      <c r="M70" s="505" t="s">
        <v>747</v>
      </c>
      <c r="N70" s="628">
        <v>456840</v>
      </c>
      <c r="O70" s="482">
        <f t="shared" si="10"/>
        <v>-456840</v>
      </c>
      <c r="P70" s="486"/>
      <c r="Q70" s="484"/>
      <c r="R70" s="484"/>
      <c r="S70" s="484">
        <f t="shared" si="13"/>
        <v>456840</v>
      </c>
      <c r="T70" s="484"/>
      <c r="U70" s="484"/>
      <c r="V70" s="484"/>
      <c r="W70" s="484">
        <f t="shared" si="11"/>
        <v>456840</v>
      </c>
      <c r="X70" s="484">
        <f t="shared" si="12"/>
        <v>456840</v>
      </c>
      <c r="Y70" s="486"/>
      <c r="Z70" s="503"/>
      <c r="AA70" s="486" t="s">
        <v>1578</v>
      </c>
      <c r="AB70" s="472" t="s">
        <v>748</v>
      </c>
      <c r="AC70" s="472" t="s">
        <v>145</v>
      </c>
      <c r="AD70" s="506" t="s">
        <v>1591</v>
      </c>
      <c r="AE70" s="472" t="s">
        <v>1592</v>
      </c>
      <c r="AF70" s="472" t="s">
        <v>749</v>
      </c>
      <c r="AG70" s="185"/>
    </row>
    <row r="71" spans="1:33" hidden="1">
      <c r="A71" s="472">
        <v>149</v>
      </c>
      <c r="B71" s="473">
        <v>43</v>
      </c>
      <c r="C71" s="473">
        <v>4</v>
      </c>
      <c r="D71" s="500" t="s">
        <v>179</v>
      </c>
      <c r="E71" s="501" t="s">
        <v>617</v>
      </c>
      <c r="F71" s="477" t="s">
        <v>493</v>
      </c>
      <c r="G71" s="478">
        <f t="shared" si="9"/>
        <v>4</v>
      </c>
      <c r="H71" s="502">
        <v>42541</v>
      </c>
      <c r="I71" s="503"/>
      <c r="J71" s="504"/>
      <c r="K71" s="480"/>
      <c r="L71" s="504"/>
      <c r="M71" s="505" t="s">
        <v>656</v>
      </c>
      <c r="N71" s="504">
        <v>913</v>
      </c>
      <c r="O71" s="482">
        <f t="shared" si="10"/>
        <v>-913</v>
      </c>
      <c r="P71" s="486"/>
      <c r="Q71" s="484"/>
      <c r="R71" s="484"/>
      <c r="S71" s="484">
        <f t="shared" si="13"/>
        <v>913</v>
      </c>
      <c r="T71" s="484"/>
      <c r="U71" s="484"/>
      <c r="V71" s="484"/>
      <c r="W71" s="484">
        <f t="shared" si="11"/>
        <v>913</v>
      </c>
      <c r="X71" s="484">
        <f t="shared" si="12"/>
        <v>913</v>
      </c>
      <c r="Y71" s="486"/>
      <c r="Z71" s="503"/>
      <c r="AA71" s="486" t="s">
        <v>1578</v>
      </c>
      <c r="AB71" s="472" t="s">
        <v>748</v>
      </c>
      <c r="AC71" s="472" t="s">
        <v>145</v>
      </c>
      <c r="AD71" s="506" t="s">
        <v>1591</v>
      </c>
      <c r="AE71" s="472" t="s">
        <v>1592</v>
      </c>
      <c r="AF71" s="472" t="s">
        <v>749</v>
      </c>
      <c r="AG71" s="185"/>
    </row>
    <row r="72" spans="1:33" ht="17.25" hidden="1" customHeight="1">
      <c r="A72" s="445">
        <v>82</v>
      </c>
      <c r="B72" s="446">
        <v>44</v>
      </c>
      <c r="C72" s="447">
        <v>1</v>
      </c>
      <c r="D72" s="448" t="s">
        <v>750</v>
      </c>
      <c r="E72" s="449" t="s">
        <v>751</v>
      </c>
      <c r="F72" s="450" t="s">
        <v>493</v>
      </c>
      <c r="G72" s="451">
        <f t="shared" si="9"/>
        <v>1</v>
      </c>
      <c r="H72" s="452">
        <v>42541</v>
      </c>
      <c r="I72" s="448"/>
      <c r="J72" s="453">
        <v>18900</v>
      </c>
      <c r="K72" s="464">
        <v>18900</v>
      </c>
      <c r="L72" s="607">
        <v>18900</v>
      </c>
      <c r="M72" s="454" t="s">
        <v>191</v>
      </c>
      <c r="N72" s="453">
        <v>18900</v>
      </c>
      <c r="O72" s="455">
        <f t="shared" si="10"/>
        <v>0</v>
      </c>
      <c r="P72" s="456"/>
      <c r="Q72" s="457"/>
      <c r="R72" s="457"/>
      <c r="S72" s="457">
        <f t="shared" si="13"/>
        <v>18900</v>
      </c>
      <c r="T72" s="457"/>
      <c r="U72" s="457"/>
      <c r="V72" s="457"/>
      <c r="W72" s="457">
        <f t="shared" si="11"/>
        <v>18900</v>
      </c>
      <c r="X72" s="457">
        <f t="shared" si="12"/>
        <v>18900</v>
      </c>
      <c r="Y72" s="456"/>
      <c r="Z72" s="458"/>
      <c r="AA72" s="459" t="s">
        <v>495</v>
      </c>
      <c r="AB72" s="462" t="s">
        <v>1593</v>
      </c>
      <c r="AC72" s="496" t="s">
        <v>752</v>
      </c>
      <c r="AD72" s="462" t="s">
        <v>1594</v>
      </c>
      <c r="AE72" s="462" t="s">
        <v>1595</v>
      </c>
      <c r="AF72" s="460" t="s">
        <v>753</v>
      </c>
      <c r="AG72" s="185"/>
    </row>
    <row r="73" spans="1:33" ht="17.25" hidden="1" customHeight="1">
      <c r="A73" s="445">
        <v>48</v>
      </c>
      <c r="B73" s="446">
        <v>45</v>
      </c>
      <c r="C73" s="447">
        <v>1</v>
      </c>
      <c r="D73" s="448" t="s">
        <v>236</v>
      </c>
      <c r="E73" s="449" t="s">
        <v>754</v>
      </c>
      <c r="F73" s="450" t="s">
        <v>493</v>
      </c>
      <c r="G73" s="451">
        <f t="shared" si="9"/>
        <v>1</v>
      </c>
      <c r="H73" s="452">
        <v>42541</v>
      </c>
      <c r="I73" s="448" t="s">
        <v>522</v>
      </c>
      <c r="J73" s="453">
        <v>254004</v>
      </c>
      <c r="K73" s="468">
        <v>566400</v>
      </c>
      <c r="L73" s="612">
        <v>566400</v>
      </c>
      <c r="M73" s="454" t="s">
        <v>191</v>
      </c>
      <c r="N73" s="453">
        <v>566400</v>
      </c>
      <c r="O73" s="455">
        <f t="shared" si="10"/>
        <v>0</v>
      </c>
      <c r="P73" s="456" t="s">
        <v>755</v>
      </c>
      <c r="Q73" s="457"/>
      <c r="R73" s="457"/>
      <c r="S73" s="457">
        <f t="shared" si="13"/>
        <v>566400</v>
      </c>
      <c r="T73" s="457"/>
      <c r="U73" s="457"/>
      <c r="V73" s="457"/>
      <c r="W73" s="457">
        <f t="shared" si="11"/>
        <v>566400</v>
      </c>
      <c r="X73" s="457">
        <f t="shared" si="12"/>
        <v>566400</v>
      </c>
      <c r="Y73" s="456"/>
      <c r="Z73" s="458"/>
      <c r="AA73" s="459" t="s">
        <v>495</v>
      </c>
      <c r="AB73" s="460" t="s">
        <v>756</v>
      </c>
      <c r="AC73" s="445" t="s">
        <v>757</v>
      </c>
      <c r="AD73" s="460" t="s">
        <v>758</v>
      </c>
      <c r="AE73" s="460" t="s">
        <v>759</v>
      </c>
      <c r="AF73" s="460" t="s">
        <v>760</v>
      </c>
      <c r="AG73" s="185"/>
    </row>
    <row r="74" spans="1:33" ht="17.25" hidden="1" customHeight="1">
      <c r="A74" s="445">
        <v>36</v>
      </c>
      <c r="B74" s="446">
        <v>46</v>
      </c>
      <c r="C74" s="447">
        <v>1</v>
      </c>
      <c r="D74" s="546" t="s">
        <v>761</v>
      </c>
      <c r="E74" s="449" t="s">
        <v>754</v>
      </c>
      <c r="F74" s="450" t="s">
        <v>493</v>
      </c>
      <c r="G74" s="451">
        <f t="shared" si="9"/>
        <v>1</v>
      </c>
      <c r="H74" s="452">
        <v>42541</v>
      </c>
      <c r="I74" s="448"/>
      <c r="J74" s="453">
        <v>97188</v>
      </c>
      <c r="K74" s="464">
        <v>97188</v>
      </c>
      <c r="L74" s="607">
        <v>97188</v>
      </c>
      <c r="M74" s="454" t="s">
        <v>191</v>
      </c>
      <c r="N74" s="453">
        <v>97188</v>
      </c>
      <c r="O74" s="455">
        <f t="shared" si="10"/>
        <v>0</v>
      </c>
      <c r="P74" s="456"/>
      <c r="Q74" s="457"/>
      <c r="R74" s="457"/>
      <c r="S74" s="457">
        <f t="shared" si="13"/>
        <v>97188</v>
      </c>
      <c r="T74" s="457"/>
      <c r="U74" s="457"/>
      <c r="V74" s="457"/>
      <c r="W74" s="457">
        <f t="shared" si="11"/>
        <v>97188</v>
      </c>
      <c r="X74" s="457">
        <f t="shared" si="12"/>
        <v>97188</v>
      </c>
      <c r="Y74" s="456"/>
      <c r="Z74" s="458"/>
      <c r="AA74" s="459" t="s">
        <v>495</v>
      </c>
      <c r="AB74" s="460" t="s">
        <v>1596</v>
      </c>
      <c r="AC74" s="445" t="s">
        <v>762</v>
      </c>
      <c r="AD74" s="460" t="s">
        <v>1597</v>
      </c>
      <c r="AE74" s="460" t="s">
        <v>1598</v>
      </c>
      <c r="AF74" s="460" t="s">
        <v>763</v>
      </c>
      <c r="AG74" s="185"/>
    </row>
    <row r="75" spans="1:33" ht="17.25" customHeight="1">
      <c r="A75" s="445">
        <v>138</v>
      </c>
      <c r="B75" s="446">
        <v>47</v>
      </c>
      <c r="C75" s="446">
        <v>1</v>
      </c>
      <c r="D75" s="493" t="s">
        <v>1599</v>
      </c>
      <c r="E75" s="449" t="s">
        <v>595</v>
      </c>
      <c r="F75" s="450" t="s">
        <v>493</v>
      </c>
      <c r="G75" s="451">
        <f t="shared" si="9"/>
        <v>40</v>
      </c>
      <c r="H75" s="494">
        <v>42542</v>
      </c>
      <c r="I75" s="495" t="s">
        <v>764</v>
      </c>
      <c r="J75" s="463">
        <v>268894000</v>
      </c>
      <c r="K75" s="464">
        <v>0</v>
      </c>
      <c r="L75" s="547">
        <v>17000000</v>
      </c>
      <c r="M75" s="465" t="s">
        <v>586</v>
      </c>
      <c r="N75" s="611">
        <v>17000000</v>
      </c>
      <c r="O75" s="455">
        <f t="shared" si="10"/>
        <v>0</v>
      </c>
      <c r="P75" s="459"/>
      <c r="Q75" s="457"/>
      <c r="R75" s="457"/>
      <c r="S75" s="457">
        <f t="shared" si="13"/>
        <v>17000000</v>
      </c>
      <c r="T75" s="457"/>
      <c r="U75" s="457"/>
      <c r="V75" s="457"/>
      <c r="W75" s="457">
        <f t="shared" si="11"/>
        <v>17000000</v>
      </c>
      <c r="X75" s="457">
        <f t="shared" si="12"/>
        <v>17000000</v>
      </c>
      <c r="Y75" s="459"/>
      <c r="Z75" s="495"/>
      <c r="AA75" s="459" t="s">
        <v>587</v>
      </c>
      <c r="AB75" s="496" t="s">
        <v>1600</v>
      </c>
      <c r="AC75" s="496" t="s">
        <v>765</v>
      </c>
      <c r="AD75" s="496" t="s">
        <v>1601</v>
      </c>
      <c r="AE75" s="496" t="s">
        <v>1602</v>
      </c>
      <c r="AF75" s="445" t="s">
        <v>766</v>
      </c>
      <c r="AG75" s="185"/>
    </row>
    <row r="76" spans="1:33" ht="17.25" customHeight="1">
      <c r="A76" s="445">
        <v>138</v>
      </c>
      <c r="B76" s="446">
        <v>47</v>
      </c>
      <c r="C76" s="446">
        <v>2</v>
      </c>
      <c r="D76" s="493" t="s">
        <v>1599</v>
      </c>
      <c r="E76" s="449" t="s">
        <v>595</v>
      </c>
      <c r="F76" s="450" t="s">
        <v>493</v>
      </c>
      <c r="G76" s="451">
        <f t="shared" si="9"/>
        <v>40</v>
      </c>
      <c r="H76" s="494">
        <v>42542</v>
      </c>
      <c r="I76" s="495" t="s">
        <v>764</v>
      </c>
      <c r="J76" s="463"/>
      <c r="K76" s="453"/>
      <c r="L76" s="463">
        <v>0</v>
      </c>
      <c r="M76" s="465" t="s">
        <v>590</v>
      </c>
      <c r="N76" s="611">
        <v>19561</v>
      </c>
      <c r="O76" s="455">
        <f t="shared" si="10"/>
        <v>-19561</v>
      </c>
      <c r="P76" s="459"/>
      <c r="Q76" s="457"/>
      <c r="R76" s="457"/>
      <c r="S76" s="457">
        <f t="shared" si="13"/>
        <v>19561</v>
      </c>
      <c r="T76" s="457"/>
      <c r="U76" s="457"/>
      <c r="V76" s="457"/>
      <c r="W76" s="457">
        <f t="shared" si="11"/>
        <v>19561</v>
      </c>
      <c r="X76" s="457">
        <f t="shared" si="12"/>
        <v>19561</v>
      </c>
      <c r="Y76" s="459"/>
      <c r="Z76" s="495"/>
      <c r="AA76" s="459" t="s">
        <v>587</v>
      </c>
      <c r="AB76" s="496" t="s">
        <v>1600</v>
      </c>
      <c r="AC76" s="496" t="s">
        <v>765</v>
      </c>
      <c r="AD76" s="496" t="s">
        <v>1601</v>
      </c>
      <c r="AE76" s="496" t="s">
        <v>1602</v>
      </c>
      <c r="AF76" s="445" t="s">
        <v>766</v>
      </c>
      <c r="AG76" s="185"/>
    </row>
    <row r="77" spans="1:33" ht="17.25" customHeight="1">
      <c r="A77" s="445">
        <v>138</v>
      </c>
      <c r="B77" s="446">
        <v>47</v>
      </c>
      <c r="C77" s="446">
        <v>3</v>
      </c>
      <c r="D77" s="493" t="s">
        <v>1599</v>
      </c>
      <c r="E77" s="449" t="s">
        <v>595</v>
      </c>
      <c r="F77" s="450" t="s">
        <v>493</v>
      </c>
      <c r="G77" s="451">
        <f t="shared" si="9"/>
        <v>40</v>
      </c>
      <c r="H77" s="494">
        <v>42542</v>
      </c>
      <c r="I77" s="495" t="s">
        <v>764</v>
      </c>
      <c r="J77" s="463"/>
      <c r="K77" s="453"/>
      <c r="L77" s="463">
        <v>0</v>
      </c>
      <c r="M77" s="465" t="s">
        <v>590</v>
      </c>
      <c r="N77" s="463" t="s">
        <v>591</v>
      </c>
      <c r="O77" s="455" t="e">
        <f t="shared" si="10"/>
        <v>#VALUE!</v>
      </c>
      <c r="P77" s="459"/>
      <c r="Q77" s="457"/>
      <c r="R77" s="457"/>
      <c r="S77" s="457" t="str">
        <f t="shared" si="13"/>
        <v>額未定</v>
      </c>
      <c r="T77" s="457"/>
      <c r="U77" s="457"/>
      <c r="V77" s="457"/>
      <c r="W77" s="457" t="str">
        <f t="shared" si="11"/>
        <v>額未定</v>
      </c>
      <c r="X77" s="457">
        <f t="shared" si="12"/>
        <v>0</v>
      </c>
      <c r="Y77" s="459"/>
      <c r="Z77" s="495"/>
      <c r="AA77" s="459" t="s">
        <v>587</v>
      </c>
      <c r="AB77" s="496" t="s">
        <v>1600</v>
      </c>
      <c r="AC77" s="496" t="s">
        <v>765</v>
      </c>
      <c r="AD77" s="496" t="s">
        <v>1601</v>
      </c>
      <c r="AE77" s="496" t="s">
        <v>1602</v>
      </c>
      <c r="AF77" s="445" t="s">
        <v>766</v>
      </c>
      <c r="AG77" s="185"/>
    </row>
    <row r="78" spans="1:33" ht="17.25" customHeight="1">
      <c r="A78" s="445">
        <v>138</v>
      </c>
      <c r="B78" s="446">
        <v>47</v>
      </c>
      <c r="C78" s="446">
        <v>4</v>
      </c>
      <c r="D78" s="493" t="s">
        <v>1599</v>
      </c>
      <c r="E78" s="449" t="s">
        <v>595</v>
      </c>
      <c r="F78" s="450" t="s">
        <v>493</v>
      </c>
      <c r="G78" s="451">
        <f t="shared" si="9"/>
        <v>40</v>
      </c>
      <c r="H78" s="494">
        <v>42542</v>
      </c>
      <c r="I78" s="495" t="s">
        <v>764</v>
      </c>
      <c r="J78" s="463"/>
      <c r="K78" s="453"/>
      <c r="L78" s="463">
        <v>41968000</v>
      </c>
      <c r="M78" s="465" t="s">
        <v>586</v>
      </c>
      <c r="N78" s="611">
        <v>41968000</v>
      </c>
      <c r="O78" s="455">
        <f t="shared" si="10"/>
        <v>0</v>
      </c>
      <c r="P78" s="459"/>
      <c r="Q78" s="457"/>
      <c r="R78" s="457"/>
      <c r="S78" s="457">
        <f t="shared" si="13"/>
        <v>41968000</v>
      </c>
      <c r="T78" s="457"/>
      <c r="U78" s="457"/>
      <c r="V78" s="457"/>
      <c r="W78" s="457">
        <f t="shared" si="11"/>
        <v>41968000</v>
      </c>
      <c r="X78" s="457">
        <f t="shared" si="12"/>
        <v>41968000</v>
      </c>
      <c r="Y78" s="459"/>
      <c r="Z78" s="495"/>
      <c r="AA78" s="459" t="s">
        <v>587</v>
      </c>
      <c r="AB78" s="496" t="s">
        <v>1600</v>
      </c>
      <c r="AC78" s="496" t="s">
        <v>765</v>
      </c>
      <c r="AD78" s="496" t="s">
        <v>1601</v>
      </c>
      <c r="AE78" s="496" t="s">
        <v>1602</v>
      </c>
      <c r="AF78" s="445" t="s">
        <v>766</v>
      </c>
      <c r="AG78" s="185"/>
    </row>
    <row r="79" spans="1:33" ht="17.25" customHeight="1">
      <c r="A79" s="445">
        <v>138</v>
      </c>
      <c r="B79" s="446">
        <v>47</v>
      </c>
      <c r="C79" s="446">
        <v>5</v>
      </c>
      <c r="D79" s="493" t="s">
        <v>1599</v>
      </c>
      <c r="E79" s="449" t="s">
        <v>595</v>
      </c>
      <c r="F79" s="450" t="s">
        <v>493</v>
      </c>
      <c r="G79" s="451">
        <f t="shared" si="9"/>
        <v>40</v>
      </c>
      <c r="H79" s="494">
        <v>42542</v>
      </c>
      <c r="I79" s="495" t="s">
        <v>764</v>
      </c>
      <c r="J79" s="463"/>
      <c r="K79" s="453"/>
      <c r="L79" s="463">
        <v>0</v>
      </c>
      <c r="M79" s="465" t="s">
        <v>767</v>
      </c>
      <c r="N79" s="611">
        <v>61399</v>
      </c>
      <c r="O79" s="455">
        <f t="shared" si="10"/>
        <v>-61399</v>
      </c>
      <c r="P79" s="459"/>
      <c r="Q79" s="457"/>
      <c r="R79" s="457"/>
      <c r="S79" s="457">
        <f t="shared" si="13"/>
        <v>61399</v>
      </c>
      <c r="T79" s="457"/>
      <c r="U79" s="457"/>
      <c r="V79" s="457"/>
      <c r="W79" s="457">
        <f t="shared" si="11"/>
        <v>61399</v>
      </c>
      <c r="X79" s="457">
        <f t="shared" si="12"/>
        <v>61399</v>
      </c>
      <c r="Y79" s="459"/>
      <c r="Z79" s="495"/>
      <c r="AA79" s="459" t="s">
        <v>587</v>
      </c>
      <c r="AB79" s="496" t="s">
        <v>1603</v>
      </c>
      <c r="AC79" s="496" t="s">
        <v>765</v>
      </c>
      <c r="AD79" s="496" t="s">
        <v>1604</v>
      </c>
      <c r="AE79" s="496" t="s">
        <v>1605</v>
      </c>
      <c r="AF79" s="445" t="s">
        <v>766</v>
      </c>
      <c r="AG79" s="185"/>
    </row>
    <row r="80" spans="1:33" ht="17.25" customHeight="1">
      <c r="A80" s="445">
        <v>138</v>
      </c>
      <c r="B80" s="446">
        <v>47</v>
      </c>
      <c r="C80" s="446">
        <v>6</v>
      </c>
      <c r="D80" s="493" t="s">
        <v>1606</v>
      </c>
      <c r="E80" s="449" t="s">
        <v>595</v>
      </c>
      <c r="F80" s="450" t="s">
        <v>493</v>
      </c>
      <c r="G80" s="451">
        <f t="shared" si="9"/>
        <v>40</v>
      </c>
      <c r="H80" s="494">
        <v>42542</v>
      </c>
      <c r="I80" s="495" t="s">
        <v>764</v>
      </c>
      <c r="J80" s="463"/>
      <c r="K80" s="453"/>
      <c r="L80" s="463">
        <v>0</v>
      </c>
      <c r="M80" s="465" t="s">
        <v>590</v>
      </c>
      <c r="N80" s="611">
        <v>160973</v>
      </c>
      <c r="O80" s="455">
        <f t="shared" si="10"/>
        <v>-160973</v>
      </c>
      <c r="P80" s="459"/>
      <c r="Q80" s="457"/>
      <c r="R80" s="457"/>
      <c r="S80" s="457">
        <f t="shared" si="13"/>
        <v>160973</v>
      </c>
      <c r="T80" s="457"/>
      <c r="U80" s="457"/>
      <c r="V80" s="457"/>
      <c r="W80" s="457">
        <f t="shared" si="11"/>
        <v>160973</v>
      </c>
      <c r="X80" s="457">
        <f t="shared" si="12"/>
        <v>160973</v>
      </c>
      <c r="Y80" s="459"/>
      <c r="Z80" s="495"/>
      <c r="AA80" s="459" t="s">
        <v>587</v>
      </c>
      <c r="AB80" s="496" t="s">
        <v>1603</v>
      </c>
      <c r="AC80" s="496" t="s">
        <v>765</v>
      </c>
      <c r="AD80" s="496" t="s">
        <v>1604</v>
      </c>
      <c r="AE80" s="496" t="s">
        <v>1605</v>
      </c>
      <c r="AF80" s="445" t="s">
        <v>766</v>
      </c>
      <c r="AG80" s="185"/>
    </row>
    <row r="81" spans="1:33" ht="17.25" customHeight="1">
      <c r="A81" s="445">
        <v>138</v>
      </c>
      <c r="B81" s="446">
        <v>47</v>
      </c>
      <c r="C81" s="446">
        <v>7</v>
      </c>
      <c r="D81" s="493" t="s">
        <v>1606</v>
      </c>
      <c r="E81" s="449" t="s">
        <v>595</v>
      </c>
      <c r="F81" s="450" t="s">
        <v>493</v>
      </c>
      <c r="G81" s="451">
        <f t="shared" si="9"/>
        <v>40</v>
      </c>
      <c r="H81" s="494">
        <v>42542</v>
      </c>
      <c r="I81" s="495" t="s">
        <v>764</v>
      </c>
      <c r="J81" s="463"/>
      <c r="K81" s="453"/>
      <c r="L81" s="463">
        <v>0</v>
      </c>
      <c r="M81" s="465" t="s">
        <v>590</v>
      </c>
      <c r="N81" s="463" t="s">
        <v>591</v>
      </c>
      <c r="O81" s="455" t="e">
        <f t="shared" si="10"/>
        <v>#VALUE!</v>
      </c>
      <c r="P81" s="459"/>
      <c r="Q81" s="457"/>
      <c r="R81" s="457"/>
      <c r="S81" s="457" t="str">
        <f t="shared" si="13"/>
        <v>額未定</v>
      </c>
      <c r="T81" s="457"/>
      <c r="U81" s="457"/>
      <c r="V81" s="457"/>
      <c r="W81" s="457" t="str">
        <f t="shared" si="11"/>
        <v>額未定</v>
      </c>
      <c r="X81" s="457">
        <f t="shared" si="12"/>
        <v>0</v>
      </c>
      <c r="Y81" s="459"/>
      <c r="Z81" s="495"/>
      <c r="AA81" s="459" t="s">
        <v>587</v>
      </c>
      <c r="AB81" s="496" t="s">
        <v>1603</v>
      </c>
      <c r="AC81" s="496" t="s">
        <v>765</v>
      </c>
      <c r="AD81" s="496" t="s">
        <v>1604</v>
      </c>
      <c r="AE81" s="496" t="s">
        <v>1605</v>
      </c>
      <c r="AF81" s="445" t="s">
        <v>766</v>
      </c>
      <c r="AG81" s="185"/>
    </row>
    <row r="82" spans="1:33" ht="17.25" customHeight="1">
      <c r="A82" s="445">
        <v>138</v>
      </c>
      <c r="B82" s="446">
        <v>47</v>
      </c>
      <c r="C82" s="446">
        <v>8</v>
      </c>
      <c r="D82" s="493" t="s">
        <v>1606</v>
      </c>
      <c r="E82" s="449" t="s">
        <v>595</v>
      </c>
      <c r="F82" s="450" t="s">
        <v>493</v>
      </c>
      <c r="G82" s="451">
        <f t="shared" si="9"/>
        <v>40</v>
      </c>
      <c r="H82" s="494">
        <v>42542</v>
      </c>
      <c r="I82" s="495" t="s">
        <v>764</v>
      </c>
      <c r="J82" s="463"/>
      <c r="K82" s="453"/>
      <c r="L82" s="463">
        <v>13500000</v>
      </c>
      <c r="M82" s="465" t="s">
        <v>586</v>
      </c>
      <c r="N82" s="611">
        <v>13500000</v>
      </c>
      <c r="O82" s="455">
        <f t="shared" si="10"/>
        <v>0</v>
      </c>
      <c r="P82" s="459"/>
      <c r="Q82" s="457"/>
      <c r="R82" s="457"/>
      <c r="S82" s="457">
        <f t="shared" si="13"/>
        <v>13500000</v>
      </c>
      <c r="T82" s="457"/>
      <c r="U82" s="457"/>
      <c r="V82" s="457"/>
      <c r="W82" s="457">
        <f t="shared" si="11"/>
        <v>13500000</v>
      </c>
      <c r="X82" s="457">
        <f t="shared" si="12"/>
        <v>13500000</v>
      </c>
      <c r="Y82" s="459"/>
      <c r="Z82" s="495"/>
      <c r="AA82" s="459" t="s">
        <v>587</v>
      </c>
      <c r="AB82" s="496" t="s">
        <v>1603</v>
      </c>
      <c r="AC82" s="496" t="s">
        <v>765</v>
      </c>
      <c r="AD82" s="496" t="s">
        <v>1604</v>
      </c>
      <c r="AE82" s="496" t="s">
        <v>1605</v>
      </c>
      <c r="AF82" s="445" t="s">
        <v>766</v>
      </c>
      <c r="AG82" s="185"/>
    </row>
    <row r="83" spans="1:33" ht="17.25" customHeight="1">
      <c r="A83" s="445">
        <v>138</v>
      </c>
      <c r="B83" s="446">
        <v>47</v>
      </c>
      <c r="C83" s="446">
        <v>9</v>
      </c>
      <c r="D83" s="493" t="s">
        <v>1606</v>
      </c>
      <c r="E83" s="449" t="s">
        <v>595</v>
      </c>
      <c r="F83" s="450" t="s">
        <v>493</v>
      </c>
      <c r="G83" s="451">
        <f t="shared" si="9"/>
        <v>40</v>
      </c>
      <c r="H83" s="494">
        <v>42542</v>
      </c>
      <c r="I83" s="495" t="s">
        <v>764</v>
      </c>
      <c r="J83" s="463"/>
      <c r="K83" s="453"/>
      <c r="L83" s="463">
        <v>0</v>
      </c>
      <c r="M83" s="465" t="s">
        <v>767</v>
      </c>
      <c r="N83" s="611">
        <v>17087</v>
      </c>
      <c r="O83" s="455">
        <f t="shared" si="10"/>
        <v>-17087</v>
      </c>
      <c r="P83" s="459"/>
      <c r="Q83" s="457"/>
      <c r="R83" s="457"/>
      <c r="S83" s="457">
        <f t="shared" si="13"/>
        <v>17087</v>
      </c>
      <c r="T83" s="457"/>
      <c r="U83" s="457"/>
      <c r="V83" s="457"/>
      <c r="W83" s="457">
        <f t="shared" si="11"/>
        <v>17087</v>
      </c>
      <c r="X83" s="457">
        <f t="shared" si="12"/>
        <v>17087</v>
      </c>
      <c r="Y83" s="459"/>
      <c r="Z83" s="495"/>
      <c r="AA83" s="459" t="s">
        <v>587</v>
      </c>
      <c r="AB83" s="496" t="s">
        <v>1603</v>
      </c>
      <c r="AC83" s="496" t="s">
        <v>765</v>
      </c>
      <c r="AD83" s="496" t="s">
        <v>1604</v>
      </c>
      <c r="AE83" s="496" t="s">
        <v>1605</v>
      </c>
      <c r="AF83" s="445" t="s">
        <v>766</v>
      </c>
      <c r="AG83" s="185"/>
    </row>
    <row r="84" spans="1:33" ht="17.25" customHeight="1">
      <c r="A84" s="445">
        <v>138</v>
      </c>
      <c r="B84" s="446">
        <v>47</v>
      </c>
      <c r="C84" s="446">
        <v>10</v>
      </c>
      <c r="D84" s="493" t="s">
        <v>1606</v>
      </c>
      <c r="E84" s="449" t="s">
        <v>595</v>
      </c>
      <c r="F84" s="450" t="s">
        <v>493</v>
      </c>
      <c r="G84" s="451">
        <f t="shared" si="9"/>
        <v>40</v>
      </c>
      <c r="H84" s="494">
        <v>42542</v>
      </c>
      <c r="I84" s="495" t="s">
        <v>764</v>
      </c>
      <c r="J84" s="463"/>
      <c r="K84" s="453"/>
      <c r="L84" s="463">
        <v>0</v>
      </c>
      <c r="M84" s="465" t="s">
        <v>590</v>
      </c>
      <c r="N84" s="611">
        <v>51780</v>
      </c>
      <c r="O84" s="455">
        <f t="shared" si="10"/>
        <v>-51780</v>
      </c>
      <c r="P84" s="459"/>
      <c r="Q84" s="457"/>
      <c r="R84" s="457"/>
      <c r="S84" s="457">
        <f t="shared" si="13"/>
        <v>51780</v>
      </c>
      <c r="T84" s="457"/>
      <c r="U84" s="457"/>
      <c r="V84" s="457"/>
      <c r="W84" s="457">
        <f t="shared" si="11"/>
        <v>51780</v>
      </c>
      <c r="X84" s="457">
        <f t="shared" si="12"/>
        <v>51780</v>
      </c>
      <c r="Y84" s="459"/>
      <c r="Z84" s="495"/>
      <c r="AA84" s="459" t="s">
        <v>587</v>
      </c>
      <c r="AB84" s="496" t="s">
        <v>1603</v>
      </c>
      <c r="AC84" s="496" t="s">
        <v>765</v>
      </c>
      <c r="AD84" s="496" t="s">
        <v>1604</v>
      </c>
      <c r="AE84" s="496" t="s">
        <v>1605</v>
      </c>
      <c r="AF84" s="445" t="s">
        <v>766</v>
      </c>
      <c r="AG84" s="185"/>
    </row>
    <row r="85" spans="1:33" ht="17.25" customHeight="1">
      <c r="A85" s="445">
        <v>138</v>
      </c>
      <c r="B85" s="446">
        <v>47</v>
      </c>
      <c r="C85" s="446">
        <v>11</v>
      </c>
      <c r="D85" s="493" t="s">
        <v>1606</v>
      </c>
      <c r="E85" s="449" t="s">
        <v>595</v>
      </c>
      <c r="F85" s="450" t="s">
        <v>493</v>
      </c>
      <c r="G85" s="451">
        <f t="shared" si="9"/>
        <v>40</v>
      </c>
      <c r="H85" s="494">
        <v>42542</v>
      </c>
      <c r="I85" s="495" t="s">
        <v>764</v>
      </c>
      <c r="J85" s="463"/>
      <c r="K85" s="453"/>
      <c r="L85" s="463">
        <v>0</v>
      </c>
      <c r="M85" s="465" t="s">
        <v>590</v>
      </c>
      <c r="N85" s="463" t="s">
        <v>591</v>
      </c>
      <c r="O85" s="455" t="e">
        <f t="shared" si="10"/>
        <v>#VALUE!</v>
      </c>
      <c r="P85" s="459"/>
      <c r="Q85" s="457"/>
      <c r="R85" s="457"/>
      <c r="S85" s="457" t="str">
        <f t="shared" si="13"/>
        <v>額未定</v>
      </c>
      <c r="T85" s="457"/>
      <c r="U85" s="457"/>
      <c r="V85" s="457"/>
      <c r="W85" s="457" t="str">
        <f t="shared" si="11"/>
        <v>額未定</v>
      </c>
      <c r="X85" s="457">
        <f t="shared" si="12"/>
        <v>0</v>
      </c>
      <c r="Y85" s="459"/>
      <c r="Z85" s="495"/>
      <c r="AA85" s="459" t="s">
        <v>587</v>
      </c>
      <c r="AB85" s="496" t="s">
        <v>1603</v>
      </c>
      <c r="AC85" s="496" t="s">
        <v>765</v>
      </c>
      <c r="AD85" s="496" t="s">
        <v>1604</v>
      </c>
      <c r="AE85" s="496" t="s">
        <v>1605</v>
      </c>
      <c r="AF85" s="445" t="s">
        <v>766</v>
      </c>
      <c r="AG85" s="185"/>
    </row>
    <row r="86" spans="1:33" ht="17.25" customHeight="1">
      <c r="A86" s="445">
        <v>138</v>
      </c>
      <c r="B86" s="446">
        <v>47</v>
      </c>
      <c r="C86" s="446">
        <v>12</v>
      </c>
      <c r="D86" s="493" t="s">
        <v>1606</v>
      </c>
      <c r="E86" s="449" t="s">
        <v>595</v>
      </c>
      <c r="F86" s="450" t="s">
        <v>493</v>
      </c>
      <c r="G86" s="451">
        <f t="shared" ref="G86:G116" si="14">COUNTIF($D$3:$D$374,D86)</f>
        <v>40</v>
      </c>
      <c r="H86" s="494">
        <v>42542</v>
      </c>
      <c r="I86" s="495" t="s">
        <v>764</v>
      </c>
      <c r="J86" s="463"/>
      <c r="K86" s="453"/>
      <c r="L86" s="463">
        <v>48000000</v>
      </c>
      <c r="M86" s="465" t="s">
        <v>586</v>
      </c>
      <c r="N86" s="611">
        <v>4800000</v>
      </c>
      <c r="O86" s="455">
        <f t="shared" si="10"/>
        <v>43200000</v>
      </c>
      <c r="P86" s="459"/>
      <c r="Q86" s="457"/>
      <c r="R86" s="457"/>
      <c r="S86" s="457">
        <f t="shared" si="13"/>
        <v>4800000</v>
      </c>
      <c r="T86" s="457"/>
      <c r="U86" s="457"/>
      <c r="V86" s="457"/>
      <c r="W86" s="457">
        <f t="shared" si="11"/>
        <v>4800000</v>
      </c>
      <c r="X86" s="457">
        <f t="shared" si="12"/>
        <v>4800000</v>
      </c>
      <c r="Y86" s="459"/>
      <c r="Z86" s="495"/>
      <c r="AA86" s="459" t="s">
        <v>587</v>
      </c>
      <c r="AB86" s="496" t="s">
        <v>1603</v>
      </c>
      <c r="AC86" s="496" t="s">
        <v>765</v>
      </c>
      <c r="AD86" s="496" t="s">
        <v>1604</v>
      </c>
      <c r="AE86" s="496" t="s">
        <v>1605</v>
      </c>
      <c r="AF86" s="445" t="s">
        <v>766</v>
      </c>
      <c r="AG86" s="185"/>
    </row>
    <row r="87" spans="1:33" ht="17.25" customHeight="1">
      <c r="A87" s="445">
        <v>138</v>
      </c>
      <c r="B87" s="446">
        <v>47</v>
      </c>
      <c r="C87" s="446">
        <v>13</v>
      </c>
      <c r="D87" s="493" t="s">
        <v>1606</v>
      </c>
      <c r="E87" s="449" t="s">
        <v>595</v>
      </c>
      <c r="F87" s="450" t="s">
        <v>493</v>
      </c>
      <c r="G87" s="451">
        <f t="shared" si="14"/>
        <v>40</v>
      </c>
      <c r="H87" s="494">
        <v>42542</v>
      </c>
      <c r="I87" s="495" t="s">
        <v>764</v>
      </c>
      <c r="J87" s="463"/>
      <c r="K87" s="453"/>
      <c r="L87" s="463">
        <v>0</v>
      </c>
      <c r="M87" s="465" t="s">
        <v>767</v>
      </c>
      <c r="N87" s="611">
        <v>6075</v>
      </c>
      <c r="O87" s="455">
        <f t="shared" si="10"/>
        <v>-6075</v>
      </c>
      <c r="P87" s="459"/>
      <c r="Q87" s="457"/>
      <c r="R87" s="457"/>
      <c r="S87" s="457">
        <f t="shared" si="13"/>
        <v>6075</v>
      </c>
      <c r="T87" s="457"/>
      <c r="U87" s="457"/>
      <c r="V87" s="457"/>
      <c r="W87" s="457">
        <f t="shared" si="11"/>
        <v>6075</v>
      </c>
      <c r="X87" s="457">
        <f t="shared" si="12"/>
        <v>6075</v>
      </c>
      <c r="Y87" s="459"/>
      <c r="Z87" s="495"/>
      <c r="AA87" s="459" t="s">
        <v>587</v>
      </c>
      <c r="AB87" s="496" t="s">
        <v>1603</v>
      </c>
      <c r="AC87" s="496" t="s">
        <v>765</v>
      </c>
      <c r="AD87" s="496" t="s">
        <v>1604</v>
      </c>
      <c r="AE87" s="496" t="s">
        <v>1605</v>
      </c>
      <c r="AF87" s="445" t="s">
        <v>766</v>
      </c>
      <c r="AG87" s="185"/>
    </row>
    <row r="88" spans="1:33" ht="17.25" customHeight="1">
      <c r="A88" s="445">
        <v>138</v>
      </c>
      <c r="B88" s="446">
        <v>47</v>
      </c>
      <c r="C88" s="446">
        <v>14</v>
      </c>
      <c r="D88" s="493" t="s">
        <v>1606</v>
      </c>
      <c r="E88" s="449" t="s">
        <v>595</v>
      </c>
      <c r="F88" s="450" t="s">
        <v>493</v>
      </c>
      <c r="G88" s="451">
        <f t="shared" si="14"/>
        <v>40</v>
      </c>
      <c r="H88" s="494">
        <v>42542</v>
      </c>
      <c r="I88" s="495" t="s">
        <v>764</v>
      </c>
      <c r="J88" s="463"/>
      <c r="K88" s="453"/>
      <c r="L88" s="463">
        <v>0</v>
      </c>
      <c r="M88" s="465" t="s">
        <v>590</v>
      </c>
      <c r="N88" s="611">
        <v>18410</v>
      </c>
      <c r="O88" s="455">
        <f t="shared" si="10"/>
        <v>-18410</v>
      </c>
      <c r="P88" s="459"/>
      <c r="Q88" s="457"/>
      <c r="R88" s="457"/>
      <c r="S88" s="457">
        <f t="shared" si="13"/>
        <v>18410</v>
      </c>
      <c r="T88" s="457"/>
      <c r="U88" s="457"/>
      <c r="V88" s="457"/>
      <c r="W88" s="457">
        <f t="shared" si="11"/>
        <v>18410</v>
      </c>
      <c r="X88" s="457">
        <f t="shared" si="12"/>
        <v>18410</v>
      </c>
      <c r="Y88" s="459"/>
      <c r="Z88" s="495"/>
      <c r="AA88" s="459" t="s">
        <v>587</v>
      </c>
      <c r="AB88" s="496" t="s">
        <v>1603</v>
      </c>
      <c r="AC88" s="496" t="s">
        <v>765</v>
      </c>
      <c r="AD88" s="496" t="s">
        <v>1604</v>
      </c>
      <c r="AE88" s="496" t="s">
        <v>1605</v>
      </c>
      <c r="AF88" s="445" t="s">
        <v>766</v>
      </c>
      <c r="AG88" s="185"/>
    </row>
    <row r="89" spans="1:33" ht="17.25" customHeight="1">
      <c r="A89" s="445">
        <v>138</v>
      </c>
      <c r="B89" s="446">
        <v>47</v>
      </c>
      <c r="C89" s="446">
        <v>15</v>
      </c>
      <c r="D89" s="493" t="s">
        <v>1606</v>
      </c>
      <c r="E89" s="449" t="s">
        <v>595</v>
      </c>
      <c r="F89" s="450" t="s">
        <v>493</v>
      </c>
      <c r="G89" s="451">
        <f t="shared" si="14"/>
        <v>40</v>
      </c>
      <c r="H89" s="494">
        <v>42542</v>
      </c>
      <c r="I89" s="495" t="s">
        <v>764</v>
      </c>
      <c r="J89" s="463"/>
      <c r="K89" s="453"/>
      <c r="L89" s="463">
        <v>0</v>
      </c>
      <c r="M89" s="465" t="s">
        <v>590</v>
      </c>
      <c r="N89" s="463" t="s">
        <v>591</v>
      </c>
      <c r="O89" s="455" t="e">
        <f t="shared" si="10"/>
        <v>#VALUE!</v>
      </c>
      <c r="P89" s="459"/>
      <c r="Q89" s="457"/>
      <c r="R89" s="457"/>
      <c r="S89" s="457" t="str">
        <f t="shared" si="13"/>
        <v>額未定</v>
      </c>
      <c r="T89" s="457"/>
      <c r="U89" s="457"/>
      <c r="V89" s="457"/>
      <c r="W89" s="457" t="str">
        <f t="shared" si="11"/>
        <v>額未定</v>
      </c>
      <c r="X89" s="457">
        <f t="shared" si="12"/>
        <v>0</v>
      </c>
      <c r="Y89" s="459"/>
      <c r="Z89" s="495"/>
      <c r="AA89" s="459" t="s">
        <v>587</v>
      </c>
      <c r="AB89" s="496" t="s">
        <v>1603</v>
      </c>
      <c r="AC89" s="496" t="s">
        <v>765</v>
      </c>
      <c r="AD89" s="496" t="s">
        <v>1604</v>
      </c>
      <c r="AE89" s="496" t="s">
        <v>1605</v>
      </c>
      <c r="AF89" s="445" t="s">
        <v>766</v>
      </c>
      <c r="AG89" s="185"/>
    </row>
    <row r="90" spans="1:33" ht="17.25" customHeight="1">
      <c r="A90" s="445">
        <v>138</v>
      </c>
      <c r="B90" s="446">
        <v>47</v>
      </c>
      <c r="C90" s="446">
        <v>16</v>
      </c>
      <c r="D90" s="493" t="s">
        <v>1606</v>
      </c>
      <c r="E90" s="449" t="s">
        <v>595</v>
      </c>
      <c r="F90" s="450" t="s">
        <v>493</v>
      </c>
      <c r="G90" s="451">
        <f t="shared" si="14"/>
        <v>40</v>
      </c>
      <c r="H90" s="494">
        <v>42542</v>
      </c>
      <c r="I90" s="495" t="s">
        <v>764</v>
      </c>
      <c r="J90" s="463"/>
      <c r="K90" s="453"/>
      <c r="L90" s="463">
        <v>8500000</v>
      </c>
      <c r="M90" s="465" t="s">
        <v>586</v>
      </c>
      <c r="N90" s="611">
        <v>8500000</v>
      </c>
      <c r="O90" s="455">
        <f t="shared" si="10"/>
        <v>0</v>
      </c>
      <c r="P90" s="459"/>
      <c r="Q90" s="457"/>
      <c r="R90" s="457"/>
      <c r="S90" s="457">
        <f t="shared" si="13"/>
        <v>8500000</v>
      </c>
      <c r="T90" s="457"/>
      <c r="U90" s="457"/>
      <c r="V90" s="457"/>
      <c r="W90" s="457">
        <f t="shared" si="11"/>
        <v>8500000</v>
      </c>
      <c r="X90" s="457">
        <f t="shared" si="12"/>
        <v>8500000</v>
      </c>
      <c r="Y90" s="459"/>
      <c r="Z90" s="495"/>
      <c r="AA90" s="459" t="s">
        <v>587</v>
      </c>
      <c r="AB90" s="496" t="s">
        <v>1603</v>
      </c>
      <c r="AC90" s="496" t="s">
        <v>765</v>
      </c>
      <c r="AD90" s="496" t="s">
        <v>1604</v>
      </c>
      <c r="AE90" s="496" t="s">
        <v>1605</v>
      </c>
      <c r="AF90" s="445" t="s">
        <v>766</v>
      </c>
      <c r="AG90" s="185"/>
    </row>
    <row r="91" spans="1:33" ht="17.25" customHeight="1">
      <c r="A91" s="445">
        <v>138</v>
      </c>
      <c r="B91" s="446">
        <v>47</v>
      </c>
      <c r="C91" s="446">
        <v>17</v>
      </c>
      <c r="D91" s="493" t="s">
        <v>1606</v>
      </c>
      <c r="E91" s="449" t="s">
        <v>595</v>
      </c>
      <c r="F91" s="450" t="s">
        <v>493</v>
      </c>
      <c r="G91" s="451">
        <f t="shared" si="14"/>
        <v>40</v>
      </c>
      <c r="H91" s="494">
        <v>42542</v>
      </c>
      <c r="I91" s="495" t="s">
        <v>764</v>
      </c>
      <c r="J91" s="463"/>
      <c r="K91" s="453"/>
      <c r="L91" s="463">
        <v>0</v>
      </c>
      <c r="M91" s="465" t="s">
        <v>590</v>
      </c>
      <c r="N91" s="611">
        <v>9780</v>
      </c>
      <c r="O91" s="455">
        <f t="shared" si="10"/>
        <v>-9780</v>
      </c>
      <c r="P91" s="459"/>
      <c r="Q91" s="457"/>
      <c r="R91" s="457"/>
      <c r="S91" s="457">
        <f t="shared" si="13"/>
        <v>9780</v>
      </c>
      <c r="T91" s="457"/>
      <c r="U91" s="457"/>
      <c r="V91" s="457"/>
      <c r="W91" s="457">
        <f t="shared" si="11"/>
        <v>9780</v>
      </c>
      <c r="X91" s="457">
        <f t="shared" si="12"/>
        <v>9780</v>
      </c>
      <c r="Y91" s="459"/>
      <c r="Z91" s="495"/>
      <c r="AA91" s="459" t="s">
        <v>587</v>
      </c>
      <c r="AB91" s="496" t="s">
        <v>1603</v>
      </c>
      <c r="AC91" s="496" t="s">
        <v>765</v>
      </c>
      <c r="AD91" s="496" t="s">
        <v>1604</v>
      </c>
      <c r="AE91" s="496" t="s">
        <v>1605</v>
      </c>
      <c r="AF91" s="445" t="s">
        <v>766</v>
      </c>
      <c r="AG91" s="185"/>
    </row>
    <row r="92" spans="1:33" ht="17.25" customHeight="1">
      <c r="A92" s="445">
        <v>138</v>
      </c>
      <c r="B92" s="446">
        <v>47</v>
      </c>
      <c r="C92" s="446">
        <v>18</v>
      </c>
      <c r="D92" s="493" t="s">
        <v>1606</v>
      </c>
      <c r="E92" s="449" t="s">
        <v>595</v>
      </c>
      <c r="F92" s="450" t="s">
        <v>493</v>
      </c>
      <c r="G92" s="451">
        <f t="shared" si="14"/>
        <v>40</v>
      </c>
      <c r="H92" s="494">
        <v>42542</v>
      </c>
      <c r="I92" s="495" t="s">
        <v>764</v>
      </c>
      <c r="J92" s="463"/>
      <c r="K92" s="453"/>
      <c r="L92" s="463">
        <v>0</v>
      </c>
      <c r="M92" s="465" t="s">
        <v>590</v>
      </c>
      <c r="N92" s="463" t="s">
        <v>591</v>
      </c>
      <c r="O92" s="455" t="e">
        <f t="shared" si="10"/>
        <v>#VALUE!</v>
      </c>
      <c r="P92" s="459"/>
      <c r="Q92" s="457"/>
      <c r="R92" s="457"/>
      <c r="S92" s="457" t="str">
        <f t="shared" si="13"/>
        <v>額未定</v>
      </c>
      <c r="T92" s="457"/>
      <c r="U92" s="457"/>
      <c r="V92" s="457"/>
      <c r="W92" s="457" t="str">
        <f t="shared" si="11"/>
        <v>額未定</v>
      </c>
      <c r="X92" s="457">
        <f t="shared" si="12"/>
        <v>0</v>
      </c>
      <c r="Y92" s="459"/>
      <c r="Z92" s="495"/>
      <c r="AA92" s="459" t="s">
        <v>587</v>
      </c>
      <c r="AB92" s="496" t="s">
        <v>1603</v>
      </c>
      <c r="AC92" s="496" t="s">
        <v>765</v>
      </c>
      <c r="AD92" s="496" t="s">
        <v>1604</v>
      </c>
      <c r="AE92" s="496" t="s">
        <v>1605</v>
      </c>
      <c r="AF92" s="445" t="s">
        <v>766</v>
      </c>
      <c r="AG92" s="185"/>
    </row>
    <row r="93" spans="1:33" ht="17.25" customHeight="1">
      <c r="A93" s="445">
        <v>138</v>
      </c>
      <c r="B93" s="446">
        <v>47</v>
      </c>
      <c r="C93" s="446">
        <v>19</v>
      </c>
      <c r="D93" s="493" t="s">
        <v>1606</v>
      </c>
      <c r="E93" s="449" t="s">
        <v>595</v>
      </c>
      <c r="F93" s="450" t="s">
        <v>493</v>
      </c>
      <c r="G93" s="451">
        <f t="shared" si="14"/>
        <v>40</v>
      </c>
      <c r="H93" s="494">
        <v>42542</v>
      </c>
      <c r="I93" s="495" t="s">
        <v>764</v>
      </c>
      <c r="J93" s="463"/>
      <c r="K93" s="453"/>
      <c r="L93" s="463">
        <v>42494000</v>
      </c>
      <c r="M93" s="465" t="s">
        <v>586</v>
      </c>
      <c r="N93" s="611">
        <v>42494000</v>
      </c>
      <c r="O93" s="455">
        <f t="shared" si="10"/>
        <v>0</v>
      </c>
      <c r="P93" s="459"/>
      <c r="Q93" s="457"/>
      <c r="R93" s="457"/>
      <c r="S93" s="457">
        <f t="shared" si="13"/>
        <v>42494000</v>
      </c>
      <c r="T93" s="457"/>
      <c r="U93" s="457"/>
      <c r="V93" s="457"/>
      <c r="W93" s="457">
        <f t="shared" si="11"/>
        <v>42494000</v>
      </c>
      <c r="X93" s="457">
        <f t="shared" si="12"/>
        <v>42494000</v>
      </c>
      <c r="Y93" s="459"/>
      <c r="Z93" s="495"/>
      <c r="AA93" s="459" t="s">
        <v>587</v>
      </c>
      <c r="AB93" s="496" t="s">
        <v>1603</v>
      </c>
      <c r="AC93" s="496" t="s">
        <v>765</v>
      </c>
      <c r="AD93" s="496" t="s">
        <v>1604</v>
      </c>
      <c r="AE93" s="496" t="s">
        <v>1605</v>
      </c>
      <c r="AF93" s="445" t="s">
        <v>766</v>
      </c>
      <c r="AG93" s="185"/>
    </row>
    <row r="94" spans="1:33" ht="17.25" customHeight="1">
      <c r="A94" s="445">
        <v>138</v>
      </c>
      <c r="B94" s="446">
        <v>47</v>
      </c>
      <c r="C94" s="446">
        <v>20</v>
      </c>
      <c r="D94" s="493" t="s">
        <v>1606</v>
      </c>
      <c r="E94" s="449" t="s">
        <v>595</v>
      </c>
      <c r="F94" s="450" t="s">
        <v>493</v>
      </c>
      <c r="G94" s="451">
        <f t="shared" si="14"/>
        <v>40</v>
      </c>
      <c r="H94" s="494">
        <v>42542</v>
      </c>
      <c r="I94" s="495" t="s">
        <v>764</v>
      </c>
      <c r="J94" s="463"/>
      <c r="K94" s="453"/>
      <c r="L94" s="463">
        <v>0</v>
      </c>
      <c r="M94" s="465" t="s">
        <v>767</v>
      </c>
      <c r="N94" s="611">
        <v>52753</v>
      </c>
      <c r="O94" s="455">
        <f t="shared" si="10"/>
        <v>-52753</v>
      </c>
      <c r="P94" s="459"/>
      <c r="Q94" s="457"/>
      <c r="R94" s="457"/>
      <c r="S94" s="457">
        <f t="shared" si="13"/>
        <v>52753</v>
      </c>
      <c r="T94" s="457"/>
      <c r="U94" s="457"/>
      <c r="V94" s="457"/>
      <c r="W94" s="457">
        <f t="shared" si="11"/>
        <v>52753</v>
      </c>
      <c r="X94" s="457">
        <f t="shared" si="12"/>
        <v>52753</v>
      </c>
      <c r="Y94" s="459"/>
      <c r="Z94" s="495"/>
      <c r="AA94" s="459" t="s">
        <v>587</v>
      </c>
      <c r="AB94" s="496" t="s">
        <v>1603</v>
      </c>
      <c r="AC94" s="496" t="s">
        <v>765</v>
      </c>
      <c r="AD94" s="496" t="s">
        <v>1604</v>
      </c>
      <c r="AE94" s="496" t="s">
        <v>1605</v>
      </c>
      <c r="AF94" s="445" t="s">
        <v>766</v>
      </c>
      <c r="AG94" s="185"/>
    </row>
    <row r="95" spans="1:33" ht="17.25" customHeight="1">
      <c r="A95" s="445">
        <v>138</v>
      </c>
      <c r="B95" s="446">
        <v>47</v>
      </c>
      <c r="C95" s="446">
        <v>21</v>
      </c>
      <c r="D95" s="493" t="s">
        <v>1606</v>
      </c>
      <c r="E95" s="449" t="s">
        <v>595</v>
      </c>
      <c r="F95" s="450" t="s">
        <v>493</v>
      </c>
      <c r="G95" s="451">
        <f t="shared" si="14"/>
        <v>40</v>
      </c>
      <c r="H95" s="494">
        <v>42542</v>
      </c>
      <c r="I95" s="495" t="s">
        <v>764</v>
      </c>
      <c r="J95" s="463"/>
      <c r="K95" s="453"/>
      <c r="L95" s="463">
        <v>0</v>
      </c>
      <c r="M95" s="465" t="s">
        <v>590</v>
      </c>
      <c r="N95" s="611">
        <v>162990</v>
      </c>
      <c r="O95" s="455">
        <f t="shared" si="10"/>
        <v>-162990</v>
      </c>
      <c r="P95" s="459"/>
      <c r="Q95" s="457"/>
      <c r="R95" s="457"/>
      <c r="S95" s="457">
        <f t="shared" si="13"/>
        <v>162990</v>
      </c>
      <c r="T95" s="457"/>
      <c r="U95" s="457"/>
      <c r="V95" s="457"/>
      <c r="W95" s="457">
        <f t="shared" si="11"/>
        <v>162990</v>
      </c>
      <c r="X95" s="457">
        <f t="shared" si="12"/>
        <v>162990</v>
      </c>
      <c r="Y95" s="459"/>
      <c r="Z95" s="495"/>
      <c r="AA95" s="459" t="s">
        <v>587</v>
      </c>
      <c r="AB95" s="496" t="s">
        <v>1603</v>
      </c>
      <c r="AC95" s="496" t="s">
        <v>765</v>
      </c>
      <c r="AD95" s="496" t="s">
        <v>1604</v>
      </c>
      <c r="AE95" s="496" t="s">
        <v>1605</v>
      </c>
      <c r="AF95" s="445" t="s">
        <v>766</v>
      </c>
      <c r="AG95" s="185"/>
    </row>
    <row r="96" spans="1:33" ht="17.25" customHeight="1">
      <c r="A96" s="445">
        <v>138</v>
      </c>
      <c r="B96" s="446">
        <v>47</v>
      </c>
      <c r="C96" s="446">
        <v>22</v>
      </c>
      <c r="D96" s="493" t="s">
        <v>1606</v>
      </c>
      <c r="E96" s="449" t="s">
        <v>595</v>
      </c>
      <c r="F96" s="450" t="s">
        <v>493</v>
      </c>
      <c r="G96" s="451">
        <f t="shared" si="14"/>
        <v>40</v>
      </c>
      <c r="H96" s="494">
        <v>42542</v>
      </c>
      <c r="I96" s="495" t="s">
        <v>764</v>
      </c>
      <c r="J96" s="463"/>
      <c r="K96" s="453"/>
      <c r="L96" s="463">
        <v>0</v>
      </c>
      <c r="M96" s="465" t="s">
        <v>590</v>
      </c>
      <c r="N96" s="463" t="s">
        <v>591</v>
      </c>
      <c r="O96" s="455" t="e">
        <f t="shared" si="10"/>
        <v>#VALUE!</v>
      </c>
      <c r="P96" s="459"/>
      <c r="Q96" s="457"/>
      <c r="R96" s="457"/>
      <c r="S96" s="457" t="str">
        <f t="shared" si="13"/>
        <v>額未定</v>
      </c>
      <c r="T96" s="457"/>
      <c r="U96" s="457"/>
      <c r="V96" s="457"/>
      <c r="W96" s="457" t="str">
        <f t="shared" si="11"/>
        <v>額未定</v>
      </c>
      <c r="X96" s="457">
        <f t="shared" si="12"/>
        <v>0</v>
      </c>
      <c r="Y96" s="459"/>
      <c r="Z96" s="495"/>
      <c r="AA96" s="459" t="s">
        <v>587</v>
      </c>
      <c r="AB96" s="496" t="s">
        <v>1603</v>
      </c>
      <c r="AC96" s="496" t="s">
        <v>765</v>
      </c>
      <c r="AD96" s="496" t="s">
        <v>1604</v>
      </c>
      <c r="AE96" s="496" t="s">
        <v>1605</v>
      </c>
      <c r="AF96" s="445" t="s">
        <v>766</v>
      </c>
      <c r="AG96" s="185"/>
    </row>
    <row r="97" spans="1:33" ht="17.25" customHeight="1">
      <c r="A97" s="445">
        <v>138</v>
      </c>
      <c r="B97" s="446">
        <v>47</v>
      </c>
      <c r="C97" s="446">
        <v>23</v>
      </c>
      <c r="D97" s="493" t="s">
        <v>1606</v>
      </c>
      <c r="E97" s="449" t="s">
        <v>595</v>
      </c>
      <c r="F97" s="450" t="s">
        <v>493</v>
      </c>
      <c r="G97" s="451">
        <f t="shared" si="14"/>
        <v>40</v>
      </c>
      <c r="H97" s="494">
        <v>42542</v>
      </c>
      <c r="I97" s="495" t="s">
        <v>764</v>
      </c>
      <c r="J97" s="463"/>
      <c r="K97" s="453"/>
      <c r="L97" s="463">
        <v>28200000</v>
      </c>
      <c r="M97" s="465" t="s">
        <v>586</v>
      </c>
      <c r="N97" s="611">
        <v>28200000</v>
      </c>
      <c r="O97" s="455">
        <f t="shared" si="10"/>
        <v>0</v>
      </c>
      <c r="P97" s="459"/>
      <c r="Q97" s="457"/>
      <c r="R97" s="457"/>
      <c r="S97" s="457">
        <f t="shared" si="13"/>
        <v>28200000</v>
      </c>
      <c r="T97" s="457"/>
      <c r="U97" s="457"/>
      <c r="V97" s="457"/>
      <c r="W97" s="457">
        <f t="shared" si="11"/>
        <v>28200000</v>
      </c>
      <c r="X97" s="457">
        <f t="shared" si="12"/>
        <v>28200000</v>
      </c>
      <c r="Y97" s="459"/>
      <c r="Z97" s="495"/>
      <c r="AA97" s="459" t="s">
        <v>587</v>
      </c>
      <c r="AB97" s="496" t="s">
        <v>1603</v>
      </c>
      <c r="AC97" s="496" t="s">
        <v>765</v>
      </c>
      <c r="AD97" s="496" t="s">
        <v>1604</v>
      </c>
      <c r="AE97" s="496" t="s">
        <v>1605</v>
      </c>
      <c r="AF97" s="445" t="s">
        <v>766</v>
      </c>
      <c r="AG97" s="185"/>
    </row>
    <row r="98" spans="1:33" ht="17.25" customHeight="1">
      <c r="A98" s="445">
        <v>138</v>
      </c>
      <c r="B98" s="446">
        <v>47</v>
      </c>
      <c r="C98" s="446">
        <v>24</v>
      </c>
      <c r="D98" s="493" t="s">
        <v>1606</v>
      </c>
      <c r="E98" s="449" t="s">
        <v>595</v>
      </c>
      <c r="F98" s="450" t="s">
        <v>493</v>
      </c>
      <c r="G98" s="451">
        <f t="shared" si="14"/>
        <v>40</v>
      </c>
      <c r="H98" s="494">
        <v>42542</v>
      </c>
      <c r="I98" s="495" t="s">
        <v>764</v>
      </c>
      <c r="J98" s="463"/>
      <c r="K98" s="453"/>
      <c r="L98" s="463">
        <v>0</v>
      </c>
      <c r="M98" s="465" t="s">
        <v>590</v>
      </c>
      <c r="N98" s="611">
        <v>32449</v>
      </c>
      <c r="O98" s="455">
        <f t="shared" si="10"/>
        <v>-32449</v>
      </c>
      <c r="P98" s="459"/>
      <c r="Q98" s="457"/>
      <c r="R98" s="457"/>
      <c r="S98" s="457">
        <f t="shared" si="13"/>
        <v>32449</v>
      </c>
      <c r="T98" s="457"/>
      <c r="U98" s="457"/>
      <c r="V98" s="457"/>
      <c r="W98" s="457">
        <f t="shared" si="11"/>
        <v>32449</v>
      </c>
      <c r="X98" s="457">
        <f t="shared" si="12"/>
        <v>32449</v>
      </c>
      <c r="Y98" s="459"/>
      <c r="Z98" s="495"/>
      <c r="AA98" s="459" t="s">
        <v>587</v>
      </c>
      <c r="AB98" s="496" t="s">
        <v>1603</v>
      </c>
      <c r="AC98" s="496" t="s">
        <v>765</v>
      </c>
      <c r="AD98" s="496" t="s">
        <v>1604</v>
      </c>
      <c r="AE98" s="496" t="s">
        <v>1605</v>
      </c>
      <c r="AF98" s="445" t="s">
        <v>766</v>
      </c>
      <c r="AG98" s="185"/>
    </row>
    <row r="99" spans="1:33" ht="17.25" customHeight="1">
      <c r="A99" s="445">
        <v>138</v>
      </c>
      <c r="B99" s="446">
        <v>47</v>
      </c>
      <c r="C99" s="446">
        <v>25</v>
      </c>
      <c r="D99" s="493" t="s">
        <v>1606</v>
      </c>
      <c r="E99" s="449" t="s">
        <v>595</v>
      </c>
      <c r="F99" s="450" t="s">
        <v>493</v>
      </c>
      <c r="G99" s="451">
        <f t="shared" si="14"/>
        <v>40</v>
      </c>
      <c r="H99" s="494">
        <v>42542</v>
      </c>
      <c r="I99" s="495" t="s">
        <v>764</v>
      </c>
      <c r="J99" s="463"/>
      <c r="K99" s="453"/>
      <c r="L99" s="463">
        <v>0</v>
      </c>
      <c r="M99" s="465" t="s">
        <v>590</v>
      </c>
      <c r="N99" s="611" t="s">
        <v>591</v>
      </c>
      <c r="O99" s="455" t="e">
        <f t="shared" si="10"/>
        <v>#VALUE!</v>
      </c>
      <c r="P99" s="459"/>
      <c r="Q99" s="457"/>
      <c r="R99" s="457"/>
      <c r="S99" s="457" t="str">
        <f t="shared" si="13"/>
        <v>額未定</v>
      </c>
      <c r="T99" s="457"/>
      <c r="U99" s="457"/>
      <c r="V99" s="457"/>
      <c r="W99" s="457" t="str">
        <f t="shared" si="11"/>
        <v>額未定</v>
      </c>
      <c r="X99" s="457">
        <f t="shared" si="12"/>
        <v>0</v>
      </c>
      <c r="Y99" s="459"/>
      <c r="Z99" s="495"/>
      <c r="AA99" s="459" t="s">
        <v>587</v>
      </c>
      <c r="AB99" s="496" t="s">
        <v>1603</v>
      </c>
      <c r="AC99" s="496" t="s">
        <v>765</v>
      </c>
      <c r="AD99" s="496" t="s">
        <v>1604</v>
      </c>
      <c r="AE99" s="496" t="s">
        <v>1605</v>
      </c>
      <c r="AF99" s="445" t="s">
        <v>766</v>
      </c>
      <c r="AG99" s="185"/>
    </row>
    <row r="100" spans="1:33" ht="17.25" customHeight="1">
      <c r="A100" s="445">
        <v>138</v>
      </c>
      <c r="B100" s="446">
        <v>47</v>
      </c>
      <c r="C100" s="446">
        <v>26</v>
      </c>
      <c r="D100" s="493" t="s">
        <v>1606</v>
      </c>
      <c r="E100" s="449" t="s">
        <v>595</v>
      </c>
      <c r="F100" s="450" t="s">
        <v>493</v>
      </c>
      <c r="G100" s="451">
        <f t="shared" si="14"/>
        <v>40</v>
      </c>
      <c r="H100" s="494">
        <v>42542</v>
      </c>
      <c r="I100" s="495" t="s">
        <v>764</v>
      </c>
      <c r="J100" s="463"/>
      <c r="K100" s="453"/>
      <c r="L100" s="463">
        <v>16100000</v>
      </c>
      <c r="M100" s="465" t="s">
        <v>586</v>
      </c>
      <c r="N100" s="611">
        <v>16100000</v>
      </c>
      <c r="O100" s="455">
        <f t="shared" si="10"/>
        <v>0</v>
      </c>
      <c r="P100" s="459"/>
      <c r="Q100" s="457"/>
      <c r="R100" s="457"/>
      <c r="S100" s="457">
        <f t="shared" si="13"/>
        <v>16100000</v>
      </c>
      <c r="T100" s="457"/>
      <c r="U100" s="457"/>
      <c r="V100" s="457"/>
      <c r="W100" s="457">
        <f t="shared" si="11"/>
        <v>16100000</v>
      </c>
      <c r="X100" s="457">
        <f t="shared" si="12"/>
        <v>16100000</v>
      </c>
      <c r="Y100" s="459"/>
      <c r="Z100" s="495"/>
      <c r="AA100" s="459" t="s">
        <v>587</v>
      </c>
      <c r="AB100" s="496" t="s">
        <v>1603</v>
      </c>
      <c r="AC100" s="496" t="s">
        <v>765</v>
      </c>
      <c r="AD100" s="496" t="s">
        <v>1604</v>
      </c>
      <c r="AE100" s="496" t="s">
        <v>1605</v>
      </c>
      <c r="AF100" s="445" t="s">
        <v>766</v>
      </c>
      <c r="AG100" s="185"/>
    </row>
    <row r="101" spans="1:33" ht="17.25" customHeight="1">
      <c r="A101" s="445">
        <v>138</v>
      </c>
      <c r="B101" s="446">
        <v>47</v>
      </c>
      <c r="C101" s="446">
        <v>27</v>
      </c>
      <c r="D101" s="493" t="s">
        <v>1606</v>
      </c>
      <c r="E101" s="449" t="s">
        <v>595</v>
      </c>
      <c r="F101" s="450" t="s">
        <v>493</v>
      </c>
      <c r="G101" s="451">
        <f t="shared" si="14"/>
        <v>40</v>
      </c>
      <c r="H101" s="494">
        <v>42542</v>
      </c>
      <c r="I101" s="495" t="s">
        <v>764</v>
      </c>
      <c r="J101" s="463"/>
      <c r="K101" s="453"/>
      <c r="L101" s="463">
        <v>0</v>
      </c>
      <c r="M101" s="465" t="s">
        <v>590</v>
      </c>
      <c r="N101" s="611">
        <v>18526</v>
      </c>
      <c r="O101" s="455">
        <f t="shared" si="10"/>
        <v>-18526</v>
      </c>
      <c r="P101" s="459"/>
      <c r="Q101" s="457"/>
      <c r="R101" s="457"/>
      <c r="S101" s="457">
        <f t="shared" si="13"/>
        <v>18526</v>
      </c>
      <c r="T101" s="457"/>
      <c r="U101" s="457"/>
      <c r="V101" s="457"/>
      <c r="W101" s="457">
        <f t="shared" si="11"/>
        <v>18526</v>
      </c>
      <c r="X101" s="457">
        <f t="shared" si="12"/>
        <v>18526</v>
      </c>
      <c r="Y101" s="459"/>
      <c r="Z101" s="495"/>
      <c r="AA101" s="459" t="s">
        <v>587</v>
      </c>
      <c r="AB101" s="496" t="s">
        <v>1603</v>
      </c>
      <c r="AC101" s="496" t="s">
        <v>765</v>
      </c>
      <c r="AD101" s="496" t="s">
        <v>1604</v>
      </c>
      <c r="AE101" s="496" t="s">
        <v>1605</v>
      </c>
      <c r="AF101" s="445" t="s">
        <v>766</v>
      </c>
      <c r="AG101" s="185"/>
    </row>
    <row r="102" spans="1:33" ht="17.25" customHeight="1">
      <c r="A102" s="445">
        <v>138</v>
      </c>
      <c r="B102" s="446">
        <v>47</v>
      </c>
      <c r="C102" s="446">
        <v>28</v>
      </c>
      <c r="D102" s="493" t="s">
        <v>1606</v>
      </c>
      <c r="E102" s="449" t="s">
        <v>595</v>
      </c>
      <c r="F102" s="450" t="s">
        <v>493</v>
      </c>
      <c r="G102" s="451">
        <f t="shared" si="14"/>
        <v>40</v>
      </c>
      <c r="H102" s="494">
        <v>42542</v>
      </c>
      <c r="I102" s="495" t="s">
        <v>764</v>
      </c>
      <c r="J102" s="463"/>
      <c r="K102" s="453"/>
      <c r="L102" s="463">
        <v>0</v>
      </c>
      <c r="M102" s="465" t="s">
        <v>590</v>
      </c>
      <c r="N102" s="463" t="s">
        <v>591</v>
      </c>
      <c r="O102" s="455" t="e">
        <f t="shared" si="10"/>
        <v>#VALUE!</v>
      </c>
      <c r="P102" s="459"/>
      <c r="Q102" s="457"/>
      <c r="R102" s="457"/>
      <c r="S102" s="457" t="str">
        <f t="shared" si="13"/>
        <v>額未定</v>
      </c>
      <c r="T102" s="457"/>
      <c r="U102" s="457"/>
      <c r="V102" s="457"/>
      <c r="W102" s="457" t="str">
        <f t="shared" si="11"/>
        <v>額未定</v>
      </c>
      <c r="X102" s="457">
        <f t="shared" si="12"/>
        <v>0</v>
      </c>
      <c r="Y102" s="459"/>
      <c r="Z102" s="495"/>
      <c r="AA102" s="459" t="s">
        <v>587</v>
      </c>
      <c r="AB102" s="496" t="s">
        <v>1603</v>
      </c>
      <c r="AC102" s="496" t="s">
        <v>765</v>
      </c>
      <c r="AD102" s="496" t="s">
        <v>1604</v>
      </c>
      <c r="AE102" s="496" t="s">
        <v>1605</v>
      </c>
      <c r="AF102" s="445" t="s">
        <v>766</v>
      </c>
      <c r="AG102" s="185"/>
    </row>
    <row r="103" spans="1:33" ht="17.25" customHeight="1">
      <c r="A103" s="445">
        <v>138</v>
      </c>
      <c r="B103" s="446">
        <v>47</v>
      </c>
      <c r="C103" s="446">
        <v>29</v>
      </c>
      <c r="D103" s="493" t="s">
        <v>1606</v>
      </c>
      <c r="E103" s="449" t="s">
        <v>595</v>
      </c>
      <c r="F103" s="450" t="s">
        <v>493</v>
      </c>
      <c r="G103" s="451">
        <f t="shared" si="14"/>
        <v>40</v>
      </c>
      <c r="H103" s="494">
        <v>42542</v>
      </c>
      <c r="I103" s="495" t="s">
        <v>764</v>
      </c>
      <c r="J103" s="463"/>
      <c r="K103" s="453"/>
      <c r="L103" s="463">
        <v>33332000</v>
      </c>
      <c r="M103" s="465" t="s">
        <v>586</v>
      </c>
      <c r="N103" s="611">
        <v>33332000</v>
      </c>
      <c r="O103" s="455">
        <f t="shared" si="10"/>
        <v>0</v>
      </c>
      <c r="P103" s="459"/>
      <c r="Q103" s="457"/>
      <c r="R103" s="457"/>
      <c r="S103" s="457">
        <f t="shared" si="13"/>
        <v>33332000</v>
      </c>
      <c r="T103" s="457"/>
      <c r="U103" s="457"/>
      <c r="V103" s="457"/>
      <c r="W103" s="457">
        <f t="shared" si="11"/>
        <v>33332000</v>
      </c>
      <c r="X103" s="457">
        <f t="shared" si="12"/>
        <v>33332000</v>
      </c>
      <c r="Y103" s="459"/>
      <c r="Z103" s="495"/>
      <c r="AA103" s="459" t="s">
        <v>587</v>
      </c>
      <c r="AB103" s="496" t="s">
        <v>1603</v>
      </c>
      <c r="AC103" s="496" t="s">
        <v>765</v>
      </c>
      <c r="AD103" s="496" t="s">
        <v>1604</v>
      </c>
      <c r="AE103" s="496" t="s">
        <v>1605</v>
      </c>
      <c r="AF103" s="445" t="s">
        <v>766</v>
      </c>
      <c r="AG103" s="185"/>
    </row>
    <row r="104" spans="1:33" ht="17.25" customHeight="1">
      <c r="A104" s="445">
        <v>138</v>
      </c>
      <c r="B104" s="446">
        <v>47</v>
      </c>
      <c r="C104" s="446">
        <v>30</v>
      </c>
      <c r="D104" s="493" t="s">
        <v>1606</v>
      </c>
      <c r="E104" s="449" t="s">
        <v>595</v>
      </c>
      <c r="F104" s="450" t="s">
        <v>493</v>
      </c>
      <c r="G104" s="451">
        <f t="shared" si="14"/>
        <v>40</v>
      </c>
      <c r="H104" s="494">
        <v>42542</v>
      </c>
      <c r="I104" s="495" t="s">
        <v>764</v>
      </c>
      <c r="J104" s="463"/>
      <c r="K104" s="453"/>
      <c r="L104" s="463">
        <v>0</v>
      </c>
      <c r="M104" s="465" t="s">
        <v>590</v>
      </c>
      <c r="N104" s="611">
        <v>38354</v>
      </c>
      <c r="O104" s="455">
        <f t="shared" si="10"/>
        <v>-38354</v>
      </c>
      <c r="P104" s="459"/>
      <c r="Q104" s="457"/>
      <c r="R104" s="457"/>
      <c r="S104" s="457">
        <f t="shared" si="13"/>
        <v>38354</v>
      </c>
      <c r="T104" s="457"/>
      <c r="U104" s="457"/>
      <c r="V104" s="457"/>
      <c r="W104" s="457">
        <f t="shared" si="11"/>
        <v>38354</v>
      </c>
      <c r="X104" s="457">
        <f t="shared" si="12"/>
        <v>38354</v>
      </c>
      <c r="Y104" s="459"/>
      <c r="Z104" s="495"/>
      <c r="AA104" s="459" t="s">
        <v>587</v>
      </c>
      <c r="AB104" s="496" t="s">
        <v>1603</v>
      </c>
      <c r="AC104" s="496" t="s">
        <v>765</v>
      </c>
      <c r="AD104" s="496" t="s">
        <v>1604</v>
      </c>
      <c r="AE104" s="496" t="s">
        <v>1605</v>
      </c>
      <c r="AF104" s="445" t="s">
        <v>766</v>
      </c>
      <c r="AG104" s="185"/>
    </row>
    <row r="105" spans="1:33" ht="17.25" customHeight="1">
      <c r="A105" s="445">
        <v>138</v>
      </c>
      <c r="B105" s="446">
        <v>47</v>
      </c>
      <c r="C105" s="446">
        <v>31</v>
      </c>
      <c r="D105" s="493" t="s">
        <v>1606</v>
      </c>
      <c r="E105" s="449" t="s">
        <v>595</v>
      </c>
      <c r="F105" s="450" t="s">
        <v>493</v>
      </c>
      <c r="G105" s="451">
        <f t="shared" si="14"/>
        <v>40</v>
      </c>
      <c r="H105" s="494">
        <v>42542</v>
      </c>
      <c r="I105" s="495" t="s">
        <v>764</v>
      </c>
      <c r="J105" s="463"/>
      <c r="K105" s="453"/>
      <c r="L105" s="463">
        <v>0</v>
      </c>
      <c r="M105" s="465" t="s">
        <v>590</v>
      </c>
      <c r="N105" s="463" t="s">
        <v>591</v>
      </c>
      <c r="O105" s="455" t="e">
        <f t="shared" si="10"/>
        <v>#VALUE!</v>
      </c>
      <c r="P105" s="459"/>
      <c r="Q105" s="457"/>
      <c r="R105" s="457"/>
      <c r="S105" s="457" t="str">
        <f t="shared" si="13"/>
        <v>額未定</v>
      </c>
      <c r="T105" s="457"/>
      <c r="U105" s="457"/>
      <c r="V105" s="457"/>
      <c r="W105" s="457" t="str">
        <f t="shared" si="11"/>
        <v>額未定</v>
      </c>
      <c r="X105" s="457">
        <f t="shared" si="12"/>
        <v>0</v>
      </c>
      <c r="Y105" s="459"/>
      <c r="Z105" s="495"/>
      <c r="AA105" s="459" t="s">
        <v>587</v>
      </c>
      <c r="AB105" s="496" t="s">
        <v>1603</v>
      </c>
      <c r="AC105" s="496" t="s">
        <v>765</v>
      </c>
      <c r="AD105" s="496" t="s">
        <v>1604</v>
      </c>
      <c r="AE105" s="496" t="s">
        <v>1605</v>
      </c>
      <c r="AF105" s="445" t="s">
        <v>766</v>
      </c>
      <c r="AG105" s="185"/>
    </row>
    <row r="106" spans="1:33" ht="17.25" customHeight="1">
      <c r="A106" s="445">
        <v>138</v>
      </c>
      <c r="B106" s="446">
        <v>47</v>
      </c>
      <c r="C106" s="446">
        <v>32</v>
      </c>
      <c r="D106" s="493" t="s">
        <v>1606</v>
      </c>
      <c r="E106" s="449" t="s">
        <v>595</v>
      </c>
      <c r="F106" s="450" t="s">
        <v>493</v>
      </c>
      <c r="G106" s="451">
        <f t="shared" si="14"/>
        <v>40</v>
      </c>
      <c r="H106" s="494">
        <v>42542</v>
      </c>
      <c r="I106" s="495" t="s">
        <v>764</v>
      </c>
      <c r="J106" s="463"/>
      <c r="K106" s="453"/>
      <c r="L106" s="463">
        <v>16000000</v>
      </c>
      <c r="M106" s="465" t="s">
        <v>586</v>
      </c>
      <c r="N106" s="611">
        <v>16000000</v>
      </c>
      <c r="O106" s="455">
        <f t="shared" si="10"/>
        <v>0</v>
      </c>
      <c r="P106" s="459"/>
      <c r="Q106" s="457"/>
      <c r="R106" s="457"/>
      <c r="S106" s="457">
        <f t="shared" si="13"/>
        <v>16000000</v>
      </c>
      <c r="T106" s="457"/>
      <c r="U106" s="457"/>
      <c r="V106" s="457"/>
      <c r="W106" s="457">
        <f t="shared" si="11"/>
        <v>16000000</v>
      </c>
      <c r="X106" s="457">
        <f t="shared" si="12"/>
        <v>16000000</v>
      </c>
      <c r="Y106" s="459"/>
      <c r="Z106" s="495"/>
      <c r="AA106" s="459" t="s">
        <v>587</v>
      </c>
      <c r="AB106" s="496" t="s">
        <v>1603</v>
      </c>
      <c r="AC106" s="496" t="s">
        <v>765</v>
      </c>
      <c r="AD106" s="496" t="s">
        <v>1604</v>
      </c>
      <c r="AE106" s="496" t="s">
        <v>1605</v>
      </c>
      <c r="AF106" s="445" t="s">
        <v>766</v>
      </c>
      <c r="AG106" s="185"/>
    </row>
    <row r="107" spans="1:33" ht="17.25" customHeight="1">
      <c r="A107" s="445">
        <v>138</v>
      </c>
      <c r="B107" s="446">
        <v>47</v>
      </c>
      <c r="C107" s="446">
        <v>33</v>
      </c>
      <c r="D107" s="493" t="s">
        <v>1606</v>
      </c>
      <c r="E107" s="449" t="s">
        <v>595</v>
      </c>
      <c r="F107" s="450" t="s">
        <v>493</v>
      </c>
      <c r="G107" s="451">
        <f t="shared" si="14"/>
        <v>40</v>
      </c>
      <c r="H107" s="494">
        <v>42542</v>
      </c>
      <c r="I107" s="495" t="s">
        <v>764</v>
      </c>
      <c r="J107" s="463"/>
      <c r="K107" s="453"/>
      <c r="L107" s="463">
        <v>0</v>
      </c>
      <c r="M107" s="465" t="s">
        <v>590</v>
      </c>
      <c r="N107" s="611">
        <v>55232</v>
      </c>
      <c r="O107" s="455">
        <f t="shared" si="10"/>
        <v>-55232</v>
      </c>
      <c r="P107" s="459"/>
      <c r="Q107" s="457"/>
      <c r="R107" s="457"/>
      <c r="S107" s="457">
        <f t="shared" si="13"/>
        <v>55232</v>
      </c>
      <c r="T107" s="457"/>
      <c r="U107" s="457"/>
      <c r="V107" s="457"/>
      <c r="W107" s="457">
        <f t="shared" si="11"/>
        <v>55232</v>
      </c>
      <c r="X107" s="457">
        <f t="shared" si="12"/>
        <v>55232</v>
      </c>
      <c r="Y107" s="459"/>
      <c r="Z107" s="495"/>
      <c r="AA107" s="459" t="s">
        <v>587</v>
      </c>
      <c r="AB107" s="496" t="s">
        <v>1603</v>
      </c>
      <c r="AC107" s="496" t="s">
        <v>765</v>
      </c>
      <c r="AD107" s="496" t="s">
        <v>1604</v>
      </c>
      <c r="AE107" s="496" t="s">
        <v>1605</v>
      </c>
      <c r="AF107" s="445" t="s">
        <v>766</v>
      </c>
      <c r="AG107" s="185"/>
    </row>
    <row r="108" spans="1:33" ht="17.25" customHeight="1">
      <c r="A108" s="445">
        <v>138</v>
      </c>
      <c r="B108" s="446">
        <v>47</v>
      </c>
      <c r="C108" s="446">
        <v>34</v>
      </c>
      <c r="D108" s="493" t="s">
        <v>1606</v>
      </c>
      <c r="E108" s="449" t="s">
        <v>595</v>
      </c>
      <c r="F108" s="450" t="s">
        <v>493</v>
      </c>
      <c r="G108" s="451">
        <f t="shared" si="14"/>
        <v>40</v>
      </c>
      <c r="H108" s="494">
        <v>42542</v>
      </c>
      <c r="I108" s="495" t="s">
        <v>764</v>
      </c>
      <c r="J108" s="463"/>
      <c r="K108" s="453"/>
      <c r="L108" s="463">
        <v>0</v>
      </c>
      <c r="M108" s="465" t="s">
        <v>590</v>
      </c>
      <c r="N108" s="463" t="s">
        <v>591</v>
      </c>
      <c r="O108" s="455" t="e">
        <f t="shared" si="10"/>
        <v>#VALUE!</v>
      </c>
      <c r="P108" s="459"/>
      <c r="Q108" s="457"/>
      <c r="R108" s="457"/>
      <c r="S108" s="457" t="str">
        <f t="shared" si="13"/>
        <v>額未定</v>
      </c>
      <c r="T108" s="457"/>
      <c r="U108" s="457"/>
      <c r="V108" s="457"/>
      <c r="W108" s="457" t="str">
        <f t="shared" si="11"/>
        <v>額未定</v>
      </c>
      <c r="X108" s="457">
        <f t="shared" si="12"/>
        <v>0</v>
      </c>
      <c r="Y108" s="459"/>
      <c r="Z108" s="495"/>
      <c r="AA108" s="459" t="s">
        <v>587</v>
      </c>
      <c r="AB108" s="496" t="s">
        <v>1603</v>
      </c>
      <c r="AC108" s="496" t="s">
        <v>765</v>
      </c>
      <c r="AD108" s="496" t="s">
        <v>1604</v>
      </c>
      <c r="AE108" s="496" t="s">
        <v>1605</v>
      </c>
      <c r="AF108" s="445" t="s">
        <v>766</v>
      </c>
      <c r="AG108" s="185"/>
    </row>
    <row r="109" spans="1:33" ht="17.25" customHeight="1">
      <c r="A109" s="445">
        <v>138</v>
      </c>
      <c r="B109" s="446">
        <v>47</v>
      </c>
      <c r="C109" s="446">
        <v>35</v>
      </c>
      <c r="D109" s="493" t="s">
        <v>1606</v>
      </c>
      <c r="E109" s="449" t="s">
        <v>595</v>
      </c>
      <c r="F109" s="450" t="s">
        <v>493</v>
      </c>
      <c r="G109" s="451">
        <f t="shared" si="14"/>
        <v>40</v>
      </c>
      <c r="H109" s="494">
        <v>42542</v>
      </c>
      <c r="I109" s="495" t="s">
        <v>764</v>
      </c>
      <c r="J109" s="463"/>
      <c r="K109" s="453"/>
      <c r="L109" s="463">
        <v>24000000</v>
      </c>
      <c r="M109" s="465" t="s">
        <v>586</v>
      </c>
      <c r="N109" s="611">
        <v>24000000</v>
      </c>
      <c r="O109" s="455">
        <f t="shared" si="10"/>
        <v>0</v>
      </c>
      <c r="P109" s="459"/>
      <c r="Q109" s="457"/>
      <c r="R109" s="457"/>
      <c r="S109" s="457">
        <f t="shared" si="13"/>
        <v>24000000</v>
      </c>
      <c r="T109" s="457"/>
      <c r="U109" s="457"/>
      <c r="V109" s="457"/>
      <c r="W109" s="457">
        <f t="shared" si="11"/>
        <v>24000000</v>
      </c>
      <c r="X109" s="457">
        <f t="shared" si="12"/>
        <v>24000000</v>
      </c>
      <c r="Y109" s="459"/>
      <c r="Z109" s="495"/>
      <c r="AA109" s="459" t="s">
        <v>587</v>
      </c>
      <c r="AB109" s="496" t="s">
        <v>1603</v>
      </c>
      <c r="AC109" s="496" t="s">
        <v>765</v>
      </c>
      <c r="AD109" s="496" t="s">
        <v>1604</v>
      </c>
      <c r="AE109" s="496" t="s">
        <v>1605</v>
      </c>
      <c r="AF109" s="445" t="s">
        <v>766</v>
      </c>
      <c r="AG109" s="185"/>
    </row>
    <row r="110" spans="1:33" ht="17.25" customHeight="1">
      <c r="A110" s="445">
        <v>138</v>
      </c>
      <c r="B110" s="446">
        <v>47</v>
      </c>
      <c r="C110" s="446">
        <v>36</v>
      </c>
      <c r="D110" s="493" t="s">
        <v>1606</v>
      </c>
      <c r="E110" s="449" t="s">
        <v>595</v>
      </c>
      <c r="F110" s="450" t="s">
        <v>493</v>
      </c>
      <c r="G110" s="451">
        <f t="shared" si="14"/>
        <v>40</v>
      </c>
      <c r="H110" s="494">
        <v>42542</v>
      </c>
      <c r="I110" s="495" t="s">
        <v>764</v>
      </c>
      <c r="J110" s="463"/>
      <c r="K110" s="453"/>
      <c r="L110" s="463">
        <v>0</v>
      </c>
      <c r="M110" s="465" t="s">
        <v>590</v>
      </c>
      <c r="N110" s="611">
        <v>82849</v>
      </c>
      <c r="O110" s="455">
        <f t="shared" si="10"/>
        <v>-82849</v>
      </c>
      <c r="P110" s="459"/>
      <c r="Q110" s="457"/>
      <c r="R110" s="457"/>
      <c r="S110" s="457">
        <f t="shared" si="13"/>
        <v>82849</v>
      </c>
      <c r="T110" s="457"/>
      <c r="U110" s="457"/>
      <c r="V110" s="457"/>
      <c r="W110" s="457">
        <f t="shared" si="11"/>
        <v>82849</v>
      </c>
      <c r="X110" s="457">
        <f t="shared" si="12"/>
        <v>82849</v>
      </c>
      <c r="Y110" s="459"/>
      <c r="Z110" s="495"/>
      <c r="AA110" s="459" t="s">
        <v>587</v>
      </c>
      <c r="AB110" s="496" t="s">
        <v>1603</v>
      </c>
      <c r="AC110" s="496" t="s">
        <v>765</v>
      </c>
      <c r="AD110" s="496" t="s">
        <v>1604</v>
      </c>
      <c r="AE110" s="496" t="s">
        <v>1605</v>
      </c>
      <c r="AF110" s="445" t="s">
        <v>766</v>
      </c>
      <c r="AG110" s="185"/>
    </row>
    <row r="111" spans="1:33">
      <c r="A111" s="445">
        <v>138</v>
      </c>
      <c r="B111" s="446">
        <v>47</v>
      </c>
      <c r="C111" s="446">
        <v>37</v>
      </c>
      <c r="D111" s="493" t="s">
        <v>1606</v>
      </c>
      <c r="E111" s="449" t="s">
        <v>595</v>
      </c>
      <c r="F111" s="450" t="s">
        <v>493</v>
      </c>
      <c r="G111" s="451">
        <f t="shared" si="14"/>
        <v>40</v>
      </c>
      <c r="H111" s="494">
        <v>42542</v>
      </c>
      <c r="I111" s="495" t="s">
        <v>764</v>
      </c>
      <c r="J111" s="463"/>
      <c r="K111" s="453"/>
      <c r="L111" s="463">
        <v>0</v>
      </c>
      <c r="M111" s="465" t="s">
        <v>590</v>
      </c>
      <c r="N111" s="463" t="s">
        <v>591</v>
      </c>
      <c r="O111" s="455" t="e">
        <f t="shared" si="10"/>
        <v>#VALUE!</v>
      </c>
      <c r="P111" s="459"/>
      <c r="Q111" s="457"/>
      <c r="R111" s="457"/>
      <c r="S111" s="457" t="str">
        <f t="shared" si="13"/>
        <v>額未定</v>
      </c>
      <c r="T111" s="457"/>
      <c r="U111" s="457"/>
      <c r="V111" s="457"/>
      <c r="W111" s="457" t="str">
        <f t="shared" si="11"/>
        <v>額未定</v>
      </c>
      <c r="X111" s="457">
        <f t="shared" si="12"/>
        <v>0</v>
      </c>
      <c r="Y111" s="459"/>
      <c r="Z111" s="495"/>
      <c r="AA111" s="459" t="s">
        <v>587</v>
      </c>
      <c r="AB111" s="496" t="s">
        <v>1603</v>
      </c>
      <c r="AC111" s="496" t="s">
        <v>765</v>
      </c>
      <c r="AD111" s="496" t="s">
        <v>1604</v>
      </c>
      <c r="AE111" s="496" t="s">
        <v>1605</v>
      </c>
      <c r="AF111" s="445" t="s">
        <v>766</v>
      </c>
      <c r="AG111" s="185"/>
    </row>
    <row r="112" spans="1:33" ht="17.25" customHeight="1">
      <c r="A112" s="445">
        <v>138</v>
      </c>
      <c r="B112" s="446">
        <v>47</v>
      </c>
      <c r="C112" s="446">
        <v>38</v>
      </c>
      <c r="D112" s="493" t="s">
        <v>1606</v>
      </c>
      <c r="E112" s="449" t="s">
        <v>595</v>
      </c>
      <c r="F112" s="450" t="s">
        <v>493</v>
      </c>
      <c r="G112" s="451">
        <f t="shared" si="14"/>
        <v>40</v>
      </c>
      <c r="H112" s="494">
        <v>42542</v>
      </c>
      <c r="I112" s="495" t="s">
        <v>764</v>
      </c>
      <c r="J112" s="463"/>
      <c r="K112" s="453"/>
      <c r="L112" s="463">
        <v>23000000</v>
      </c>
      <c r="M112" s="465" t="s">
        <v>586</v>
      </c>
      <c r="N112" s="611">
        <v>23000000</v>
      </c>
      <c r="O112" s="455">
        <f t="shared" si="10"/>
        <v>0</v>
      </c>
      <c r="P112" s="459"/>
      <c r="Q112" s="457"/>
      <c r="R112" s="457"/>
      <c r="S112" s="457">
        <f t="shared" si="13"/>
        <v>23000000</v>
      </c>
      <c r="T112" s="457"/>
      <c r="U112" s="457"/>
      <c r="V112" s="457"/>
      <c r="W112" s="457">
        <f t="shared" si="11"/>
        <v>23000000</v>
      </c>
      <c r="X112" s="457">
        <f t="shared" si="12"/>
        <v>23000000</v>
      </c>
      <c r="Y112" s="459"/>
      <c r="Z112" s="495"/>
      <c r="AA112" s="459" t="s">
        <v>587</v>
      </c>
      <c r="AB112" s="496" t="s">
        <v>1603</v>
      </c>
      <c r="AC112" s="496" t="s">
        <v>765</v>
      </c>
      <c r="AD112" s="496" t="s">
        <v>1604</v>
      </c>
      <c r="AE112" s="496" t="s">
        <v>1605</v>
      </c>
      <c r="AF112" s="445" t="s">
        <v>766</v>
      </c>
      <c r="AG112" s="185"/>
    </row>
    <row r="113" spans="1:33" ht="17.25" customHeight="1">
      <c r="A113" s="445">
        <v>138</v>
      </c>
      <c r="B113" s="446">
        <v>47</v>
      </c>
      <c r="C113" s="446">
        <v>39</v>
      </c>
      <c r="D113" s="493" t="s">
        <v>1606</v>
      </c>
      <c r="E113" s="449" t="s">
        <v>595</v>
      </c>
      <c r="F113" s="450" t="s">
        <v>493</v>
      </c>
      <c r="G113" s="451">
        <f t="shared" si="14"/>
        <v>40</v>
      </c>
      <c r="H113" s="494">
        <v>42542</v>
      </c>
      <c r="I113" s="495" t="s">
        <v>764</v>
      </c>
      <c r="J113" s="463"/>
      <c r="K113" s="453"/>
      <c r="L113" s="463">
        <v>0</v>
      </c>
      <c r="M113" s="465" t="s">
        <v>590</v>
      </c>
      <c r="N113" s="611">
        <v>79397</v>
      </c>
      <c r="O113" s="455">
        <f t="shared" si="10"/>
        <v>-79397</v>
      </c>
      <c r="P113" s="459"/>
      <c r="Q113" s="457"/>
      <c r="R113" s="457"/>
      <c r="S113" s="457">
        <f t="shared" si="13"/>
        <v>79397</v>
      </c>
      <c r="T113" s="457"/>
      <c r="U113" s="457"/>
      <c r="V113" s="457"/>
      <c r="W113" s="457">
        <f t="shared" si="11"/>
        <v>79397</v>
      </c>
      <c r="X113" s="457">
        <f t="shared" si="12"/>
        <v>79397</v>
      </c>
      <c r="Y113" s="459"/>
      <c r="Z113" s="495"/>
      <c r="AA113" s="459" t="s">
        <v>587</v>
      </c>
      <c r="AB113" s="496" t="s">
        <v>1603</v>
      </c>
      <c r="AC113" s="496" t="s">
        <v>765</v>
      </c>
      <c r="AD113" s="496" t="s">
        <v>1604</v>
      </c>
      <c r="AE113" s="496" t="s">
        <v>1605</v>
      </c>
      <c r="AF113" s="445" t="s">
        <v>766</v>
      </c>
      <c r="AG113" s="185"/>
    </row>
    <row r="114" spans="1:33" ht="17.25" customHeight="1">
      <c r="A114" s="445">
        <v>138</v>
      </c>
      <c r="B114" s="446">
        <v>47</v>
      </c>
      <c r="C114" s="446">
        <v>40</v>
      </c>
      <c r="D114" s="493" t="s">
        <v>1606</v>
      </c>
      <c r="E114" s="449" t="s">
        <v>595</v>
      </c>
      <c r="F114" s="450" t="s">
        <v>493</v>
      </c>
      <c r="G114" s="451">
        <f t="shared" si="14"/>
        <v>40</v>
      </c>
      <c r="H114" s="494">
        <v>42542</v>
      </c>
      <c r="I114" s="495" t="s">
        <v>764</v>
      </c>
      <c r="J114" s="463"/>
      <c r="K114" s="453"/>
      <c r="L114" s="463">
        <v>0</v>
      </c>
      <c r="M114" s="465" t="s">
        <v>590</v>
      </c>
      <c r="N114" s="463" t="s">
        <v>591</v>
      </c>
      <c r="O114" s="455" t="e">
        <f t="shared" si="10"/>
        <v>#VALUE!</v>
      </c>
      <c r="P114" s="459"/>
      <c r="Q114" s="457"/>
      <c r="R114" s="457"/>
      <c r="S114" s="457" t="str">
        <f t="shared" si="13"/>
        <v>額未定</v>
      </c>
      <c r="T114" s="457"/>
      <c r="U114" s="457"/>
      <c r="V114" s="457"/>
      <c r="W114" s="457" t="str">
        <f t="shared" si="11"/>
        <v>額未定</v>
      </c>
      <c r="X114" s="457">
        <f t="shared" si="12"/>
        <v>0</v>
      </c>
      <c r="Y114" s="459"/>
      <c r="Z114" s="495"/>
      <c r="AA114" s="459" t="s">
        <v>587</v>
      </c>
      <c r="AB114" s="496" t="s">
        <v>1603</v>
      </c>
      <c r="AC114" s="496" t="s">
        <v>765</v>
      </c>
      <c r="AD114" s="496" t="s">
        <v>1604</v>
      </c>
      <c r="AE114" s="496" t="s">
        <v>1605</v>
      </c>
      <c r="AF114" s="445" t="s">
        <v>766</v>
      </c>
      <c r="AG114" s="185"/>
    </row>
    <row r="115" spans="1:33" ht="17.25" hidden="1" customHeight="1">
      <c r="A115" s="445">
        <v>27</v>
      </c>
      <c r="B115" s="446">
        <v>48</v>
      </c>
      <c r="C115" s="447">
        <v>1</v>
      </c>
      <c r="D115" s="448" t="s">
        <v>768</v>
      </c>
      <c r="E115" s="449" t="s">
        <v>623</v>
      </c>
      <c r="F115" s="450" t="s">
        <v>493</v>
      </c>
      <c r="G115" s="451">
        <f t="shared" si="14"/>
        <v>3</v>
      </c>
      <c r="H115" s="452">
        <v>42542</v>
      </c>
      <c r="I115" s="448" t="s">
        <v>769</v>
      </c>
      <c r="J115" s="453">
        <v>781213</v>
      </c>
      <c r="K115" s="461">
        <v>3494758</v>
      </c>
      <c r="L115" s="608">
        <v>1623257</v>
      </c>
      <c r="M115" s="454" t="s">
        <v>191</v>
      </c>
      <c r="N115" s="453">
        <v>1623257</v>
      </c>
      <c r="O115" s="455">
        <f t="shared" si="10"/>
        <v>0</v>
      </c>
      <c r="P115" s="456" t="s">
        <v>1607</v>
      </c>
      <c r="Q115" s="457"/>
      <c r="R115" s="457"/>
      <c r="S115" s="457">
        <f t="shared" si="13"/>
        <v>1623257</v>
      </c>
      <c r="T115" s="457"/>
      <c r="U115" s="457"/>
      <c r="V115" s="457"/>
      <c r="W115" s="457">
        <f t="shared" si="11"/>
        <v>1623257</v>
      </c>
      <c r="X115" s="457">
        <f t="shared" si="12"/>
        <v>1623257</v>
      </c>
      <c r="Y115" s="456"/>
      <c r="Z115" s="458"/>
      <c r="AA115" s="459" t="s">
        <v>495</v>
      </c>
      <c r="AB115" s="460" t="s">
        <v>770</v>
      </c>
      <c r="AC115" s="445" t="s">
        <v>771</v>
      </c>
      <c r="AD115" s="460" t="s">
        <v>772</v>
      </c>
      <c r="AE115" s="460" t="s">
        <v>773</v>
      </c>
      <c r="AF115" s="460"/>
      <c r="AG115" s="185"/>
    </row>
    <row r="116" spans="1:33" ht="17.25" hidden="1" customHeight="1">
      <c r="A116" s="445">
        <v>27</v>
      </c>
      <c r="B116" s="446">
        <v>48</v>
      </c>
      <c r="C116" s="447">
        <v>2</v>
      </c>
      <c r="D116" s="448" t="s">
        <v>768</v>
      </c>
      <c r="E116" s="449" t="s">
        <v>623</v>
      </c>
      <c r="F116" s="450" t="s">
        <v>493</v>
      </c>
      <c r="G116" s="451">
        <f t="shared" si="14"/>
        <v>3</v>
      </c>
      <c r="H116" s="452">
        <v>42542</v>
      </c>
      <c r="I116" s="448" t="s">
        <v>769</v>
      </c>
      <c r="J116" s="453"/>
      <c r="K116" s="461"/>
      <c r="L116" s="608">
        <v>1871501</v>
      </c>
      <c r="M116" s="454" t="s">
        <v>191</v>
      </c>
      <c r="N116" s="453">
        <v>1871501</v>
      </c>
      <c r="O116" s="455">
        <f t="shared" si="10"/>
        <v>0</v>
      </c>
      <c r="P116" s="456"/>
      <c r="Q116" s="457"/>
      <c r="R116" s="457"/>
      <c r="S116" s="457">
        <f t="shared" si="13"/>
        <v>1871501</v>
      </c>
      <c r="T116" s="457"/>
      <c r="U116" s="457"/>
      <c r="V116" s="457"/>
      <c r="W116" s="457">
        <f t="shared" si="11"/>
        <v>1871501</v>
      </c>
      <c r="X116" s="457">
        <f t="shared" si="12"/>
        <v>1871501</v>
      </c>
      <c r="Y116" s="456"/>
      <c r="Z116" s="458"/>
      <c r="AA116" s="459" t="s">
        <v>495</v>
      </c>
      <c r="AB116" s="460" t="s">
        <v>770</v>
      </c>
      <c r="AC116" s="445" t="s">
        <v>771</v>
      </c>
      <c r="AD116" s="460" t="s">
        <v>772</v>
      </c>
      <c r="AE116" s="460" t="s">
        <v>773</v>
      </c>
      <c r="AF116" s="460"/>
      <c r="AG116" s="185"/>
    </row>
    <row r="117" spans="1:33" s="627" customFormat="1" ht="17.25" hidden="1" customHeight="1">
      <c r="A117" s="613"/>
      <c r="B117" s="614"/>
      <c r="C117" s="615"/>
      <c r="D117" s="616" t="s">
        <v>768</v>
      </c>
      <c r="E117" s="617"/>
      <c r="F117" s="526"/>
      <c r="G117" s="618"/>
      <c r="H117" s="619"/>
      <c r="I117" s="616"/>
      <c r="J117" s="607"/>
      <c r="K117" s="608"/>
      <c r="L117" s="608">
        <f>3505464-L115-L116</f>
        <v>10706</v>
      </c>
      <c r="M117" s="632"/>
      <c r="N117" s="607"/>
      <c r="O117" s="631">
        <f t="shared" si="10"/>
        <v>10706</v>
      </c>
      <c r="P117" s="635" t="s">
        <v>1736</v>
      </c>
      <c r="Q117" s="634"/>
      <c r="R117" s="634"/>
      <c r="S117" s="634"/>
      <c r="T117" s="634"/>
      <c r="U117" s="634"/>
      <c r="V117" s="634"/>
      <c r="W117" s="634"/>
      <c r="X117" s="634"/>
      <c r="Y117" s="633"/>
      <c r="Z117" s="623"/>
      <c r="AA117" s="624"/>
      <c r="AB117" s="625"/>
      <c r="AC117" s="613"/>
      <c r="AD117" s="625"/>
      <c r="AE117" s="625"/>
      <c r="AF117" s="625"/>
      <c r="AG117" s="626"/>
    </row>
    <row r="118" spans="1:33" ht="17.25" hidden="1" customHeight="1">
      <c r="A118" s="445">
        <v>24</v>
      </c>
      <c r="B118" s="446">
        <v>49</v>
      </c>
      <c r="C118" s="447">
        <v>1</v>
      </c>
      <c r="D118" s="448" t="s">
        <v>223</v>
      </c>
      <c r="E118" s="449" t="s">
        <v>617</v>
      </c>
      <c r="F118" s="450" t="s">
        <v>493</v>
      </c>
      <c r="G118" s="451">
        <f t="shared" ref="G118:G124" si="15">COUNTIF($D$3:$D$374,D118)</f>
        <v>1</v>
      </c>
      <c r="H118" s="452">
        <v>42542</v>
      </c>
      <c r="I118" s="448"/>
      <c r="J118" s="453">
        <v>2470774</v>
      </c>
      <c r="K118" s="464">
        <v>2470774</v>
      </c>
      <c r="L118" s="607">
        <v>2470774</v>
      </c>
      <c r="M118" s="454" t="s">
        <v>191</v>
      </c>
      <c r="N118" s="453">
        <v>2470774</v>
      </c>
      <c r="O118" s="455">
        <f t="shared" si="10"/>
        <v>0</v>
      </c>
      <c r="P118" s="456"/>
      <c r="Q118" s="457"/>
      <c r="R118" s="457"/>
      <c r="S118" s="457">
        <f t="shared" si="13"/>
        <v>2470774</v>
      </c>
      <c r="T118" s="457"/>
      <c r="U118" s="457"/>
      <c r="V118" s="457"/>
      <c r="W118" s="457">
        <f t="shared" si="11"/>
        <v>2470774</v>
      </c>
      <c r="X118" s="457">
        <f t="shared" si="12"/>
        <v>2470774</v>
      </c>
      <c r="Y118" s="456"/>
      <c r="Z118" s="458"/>
      <c r="AA118" s="459" t="s">
        <v>495</v>
      </c>
      <c r="AB118" s="460" t="s">
        <v>774</v>
      </c>
      <c r="AC118" s="445" t="s">
        <v>775</v>
      </c>
      <c r="AD118" s="460" t="s">
        <v>776</v>
      </c>
      <c r="AE118" s="460" t="s">
        <v>777</v>
      </c>
      <c r="AF118" s="460"/>
      <c r="AG118" s="185"/>
    </row>
    <row r="119" spans="1:33" s="188" customFormat="1" ht="26" hidden="1">
      <c r="A119" s="472">
        <v>151</v>
      </c>
      <c r="B119" s="473">
        <v>50</v>
      </c>
      <c r="C119" s="473">
        <v>1</v>
      </c>
      <c r="D119" s="500" t="s">
        <v>778</v>
      </c>
      <c r="E119" s="501" t="s">
        <v>754</v>
      </c>
      <c r="F119" s="477" t="s">
        <v>493</v>
      </c>
      <c r="G119" s="478">
        <f t="shared" si="15"/>
        <v>1</v>
      </c>
      <c r="H119" s="502">
        <v>42542</v>
      </c>
      <c r="I119" s="503" t="s">
        <v>779</v>
      </c>
      <c r="J119" s="504">
        <v>189000</v>
      </c>
      <c r="K119" s="480">
        <v>0</v>
      </c>
      <c r="L119" s="504">
        <v>189000</v>
      </c>
      <c r="M119" s="505" t="s">
        <v>651</v>
      </c>
      <c r="N119" s="628">
        <v>113400</v>
      </c>
      <c r="O119" s="482">
        <f t="shared" si="10"/>
        <v>75600</v>
      </c>
      <c r="P119" s="486"/>
      <c r="Q119" s="484"/>
      <c r="R119" s="484">
        <v>113400</v>
      </c>
      <c r="S119" s="484">
        <f t="shared" si="13"/>
        <v>113400</v>
      </c>
      <c r="T119" s="484"/>
      <c r="U119" s="484"/>
      <c r="V119" s="484"/>
      <c r="W119" s="484">
        <f t="shared" si="11"/>
        <v>113400</v>
      </c>
      <c r="X119" s="484">
        <f t="shared" si="12"/>
        <v>113400</v>
      </c>
      <c r="Y119" s="486"/>
      <c r="Z119" s="503" t="s">
        <v>780</v>
      </c>
      <c r="AA119" s="486" t="s">
        <v>1608</v>
      </c>
      <c r="AB119" s="472" t="s">
        <v>163</v>
      </c>
      <c r="AC119" s="472" t="s">
        <v>164</v>
      </c>
      <c r="AD119" s="472" t="s">
        <v>1609</v>
      </c>
      <c r="AE119" s="472" t="s">
        <v>1610</v>
      </c>
      <c r="AF119" s="472" t="s">
        <v>781</v>
      </c>
      <c r="AG119" s="187"/>
    </row>
    <row r="120" spans="1:33" ht="17.25" hidden="1" customHeight="1">
      <c r="A120" s="445">
        <v>66</v>
      </c>
      <c r="B120" s="446">
        <v>51</v>
      </c>
      <c r="C120" s="447">
        <v>1</v>
      </c>
      <c r="D120" s="448" t="s">
        <v>782</v>
      </c>
      <c r="E120" s="449" t="s">
        <v>528</v>
      </c>
      <c r="F120" s="450" t="s">
        <v>493</v>
      </c>
      <c r="G120" s="451">
        <f t="shared" si="15"/>
        <v>1</v>
      </c>
      <c r="H120" s="452">
        <v>42542</v>
      </c>
      <c r="I120" s="448"/>
      <c r="J120" s="453">
        <v>38880</v>
      </c>
      <c r="K120" s="461">
        <v>38880</v>
      </c>
      <c r="L120" s="608">
        <v>38880</v>
      </c>
      <c r="M120" s="454" t="s">
        <v>191</v>
      </c>
      <c r="N120" s="453">
        <v>38880</v>
      </c>
      <c r="O120" s="455">
        <f t="shared" si="10"/>
        <v>0</v>
      </c>
      <c r="P120" s="456"/>
      <c r="Q120" s="457"/>
      <c r="R120" s="457"/>
      <c r="S120" s="457">
        <f t="shared" si="13"/>
        <v>38880</v>
      </c>
      <c r="T120" s="457"/>
      <c r="U120" s="457"/>
      <c r="V120" s="457"/>
      <c r="W120" s="457">
        <f t="shared" si="11"/>
        <v>38880</v>
      </c>
      <c r="X120" s="457">
        <f t="shared" si="12"/>
        <v>38880</v>
      </c>
      <c r="Y120" s="456"/>
      <c r="Z120" s="458"/>
      <c r="AA120" s="459" t="s">
        <v>495</v>
      </c>
      <c r="AB120" s="460" t="s">
        <v>516</v>
      </c>
      <c r="AC120" s="445" t="s">
        <v>783</v>
      </c>
      <c r="AD120" s="460" t="s">
        <v>784</v>
      </c>
      <c r="AE120" s="460" t="s">
        <v>785</v>
      </c>
      <c r="AF120" s="460" t="s">
        <v>786</v>
      </c>
      <c r="AG120" s="185"/>
    </row>
    <row r="121" spans="1:33" ht="17.25" hidden="1" customHeight="1">
      <c r="A121" s="445">
        <v>38</v>
      </c>
      <c r="B121" s="446">
        <v>52</v>
      </c>
      <c r="C121" s="447">
        <v>1</v>
      </c>
      <c r="D121" s="546" t="s">
        <v>1611</v>
      </c>
      <c r="E121" s="449" t="s">
        <v>623</v>
      </c>
      <c r="F121" s="450" t="s">
        <v>493</v>
      </c>
      <c r="G121" s="451">
        <f t="shared" si="15"/>
        <v>1</v>
      </c>
      <c r="H121" s="452">
        <v>42543</v>
      </c>
      <c r="I121" s="456" t="s">
        <v>787</v>
      </c>
      <c r="J121" s="453">
        <v>7128</v>
      </c>
      <c r="K121" s="464">
        <v>1735132</v>
      </c>
      <c r="L121" s="607">
        <v>1735132</v>
      </c>
      <c r="M121" s="454" t="s">
        <v>191</v>
      </c>
      <c r="N121" s="453">
        <v>1735132</v>
      </c>
      <c r="O121" s="455">
        <f t="shared" si="10"/>
        <v>0</v>
      </c>
      <c r="P121" s="636" t="s">
        <v>787</v>
      </c>
      <c r="Q121" s="457"/>
      <c r="R121" s="457"/>
      <c r="S121" s="457">
        <f t="shared" si="13"/>
        <v>1735132</v>
      </c>
      <c r="T121" s="457"/>
      <c r="U121" s="457"/>
      <c r="V121" s="457"/>
      <c r="W121" s="457">
        <f t="shared" si="11"/>
        <v>1735132</v>
      </c>
      <c r="X121" s="457">
        <f t="shared" si="12"/>
        <v>1735132</v>
      </c>
      <c r="Y121" s="456"/>
      <c r="Z121" s="458"/>
      <c r="AA121" s="459" t="s">
        <v>495</v>
      </c>
      <c r="AB121" s="462" t="s">
        <v>1612</v>
      </c>
      <c r="AC121" s="496" t="s">
        <v>788</v>
      </c>
      <c r="AD121" s="462" t="s">
        <v>1613</v>
      </c>
      <c r="AE121" s="460"/>
      <c r="AF121" s="460" t="s">
        <v>789</v>
      </c>
      <c r="AG121" s="185"/>
    </row>
    <row r="122" spans="1:33" ht="17.25" hidden="1" customHeight="1">
      <c r="A122" s="445">
        <v>67</v>
      </c>
      <c r="B122" s="446">
        <v>53</v>
      </c>
      <c r="C122" s="447">
        <v>1</v>
      </c>
      <c r="D122" s="448" t="s">
        <v>790</v>
      </c>
      <c r="E122" s="449" t="s">
        <v>521</v>
      </c>
      <c r="F122" s="450" t="s">
        <v>493</v>
      </c>
      <c r="G122" s="451">
        <f t="shared" si="15"/>
        <v>1</v>
      </c>
      <c r="H122" s="452">
        <v>42543</v>
      </c>
      <c r="I122" s="448" t="s">
        <v>791</v>
      </c>
      <c r="J122" s="453">
        <v>259200</v>
      </c>
      <c r="K122" s="461">
        <v>561600</v>
      </c>
      <c r="L122" s="608">
        <v>561600</v>
      </c>
      <c r="M122" s="454" t="s">
        <v>191</v>
      </c>
      <c r="N122" s="453">
        <v>561600</v>
      </c>
      <c r="O122" s="455">
        <f t="shared" si="10"/>
        <v>0</v>
      </c>
      <c r="P122" s="456"/>
      <c r="Q122" s="457"/>
      <c r="R122" s="457"/>
      <c r="S122" s="457">
        <f t="shared" si="13"/>
        <v>561600</v>
      </c>
      <c r="T122" s="457"/>
      <c r="U122" s="457"/>
      <c r="V122" s="457"/>
      <c r="W122" s="457">
        <f t="shared" si="11"/>
        <v>561600</v>
      </c>
      <c r="X122" s="457">
        <f t="shared" si="12"/>
        <v>561600</v>
      </c>
      <c r="Y122" s="456"/>
      <c r="Z122" s="458"/>
      <c r="AA122" s="459" t="s">
        <v>495</v>
      </c>
      <c r="AB122" s="460" t="s">
        <v>1614</v>
      </c>
      <c r="AC122" s="445" t="s">
        <v>792</v>
      </c>
      <c r="AD122" s="460" t="s">
        <v>1615</v>
      </c>
      <c r="AE122" s="460" t="s">
        <v>1616</v>
      </c>
      <c r="AF122" s="460"/>
      <c r="AG122" s="185"/>
    </row>
    <row r="123" spans="1:33" s="188" customFormat="1" ht="17.25" hidden="1" customHeight="1">
      <c r="A123" s="472">
        <v>22</v>
      </c>
      <c r="B123" s="473">
        <v>54</v>
      </c>
      <c r="C123" s="474">
        <v>1</v>
      </c>
      <c r="D123" s="475" t="s">
        <v>216</v>
      </c>
      <c r="E123" s="476" t="s">
        <v>515</v>
      </c>
      <c r="F123" s="477" t="s">
        <v>493</v>
      </c>
      <c r="G123" s="478">
        <f t="shared" si="15"/>
        <v>3</v>
      </c>
      <c r="H123" s="479">
        <v>42543</v>
      </c>
      <c r="I123" s="475"/>
      <c r="J123" s="480">
        <v>2385644</v>
      </c>
      <c r="K123" s="482">
        <v>7521573</v>
      </c>
      <c r="L123" s="612">
        <v>2385644</v>
      </c>
      <c r="M123" s="481" t="s">
        <v>191</v>
      </c>
      <c r="N123" s="480">
        <v>2385644</v>
      </c>
      <c r="O123" s="482">
        <f t="shared" ref="O123:O129" si="16">L123-N123</f>
        <v>0</v>
      </c>
      <c r="P123" s="483" t="s">
        <v>793</v>
      </c>
      <c r="Q123" s="484"/>
      <c r="R123" s="484"/>
      <c r="S123" s="484">
        <f t="shared" si="13"/>
        <v>2385644</v>
      </c>
      <c r="T123" s="484"/>
      <c r="U123" s="484"/>
      <c r="V123" s="484"/>
      <c r="W123" s="484">
        <f t="shared" ref="W123:W129" si="17">IF(ISBLANK(N123),"",IF(ISNUMBER(N123),(N123-T123),IF(LEFT(N123,3)="額未定",N123,"*")))</f>
        <v>2385644</v>
      </c>
      <c r="X123" s="484">
        <f t="shared" ref="X123:X129" si="18">IF(ISBLANK(N123),"",(IF(ISERROR(S123-U123),0,(S123-U123))))</f>
        <v>2385644</v>
      </c>
      <c r="Y123" s="483"/>
      <c r="Z123" s="485"/>
      <c r="AA123" s="486" t="s">
        <v>495</v>
      </c>
      <c r="AB123" s="487" t="s">
        <v>794</v>
      </c>
      <c r="AC123" s="472" t="s">
        <v>795</v>
      </c>
      <c r="AD123" s="487" t="s">
        <v>796</v>
      </c>
      <c r="AE123" s="487" t="s">
        <v>797</v>
      </c>
      <c r="AF123" s="487" t="s">
        <v>798</v>
      </c>
      <c r="AG123" s="187"/>
    </row>
    <row r="124" spans="1:33" s="188" customFormat="1" ht="17.25" hidden="1" customHeight="1">
      <c r="A124" s="472">
        <v>22</v>
      </c>
      <c r="B124" s="473">
        <v>54</v>
      </c>
      <c r="C124" s="474">
        <v>2</v>
      </c>
      <c r="D124" s="475" t="s">
        <v>216</v>
      </c>
      <c r="E124" s="476" t="s">
        <v>515</v>
      </c>
      <c r="F124" s="477" t="s">
        <v>493</v>
      </c>
      <c r="G124" s="478">
        <f t="shared" si="15"/>
        <v>3</v>
      </c>
      <c r="H124" s="479">
        <v>42543</v>
      </c>
      <c r="I124" s="475"/>
      <c r="J124" s="480"/>
      <c r="K124" s="482"/>
      <c r="L124" s="612">
        <v>3533544</v>
      </c>
      <c r="M124" s="481" t="s">
        <v>191</v>
      </c>
      <c r="N124" s="480">
        <v>3534084</v>
      </c>
      <c r="O124" s="482">
        <f t="shared" si="16"/>
        <v>-540</v>
      </c>
      <c r="P124" s="483"/>
      <c r="Q124" s="484"/>
      <c r="R124" s="484"/>
      <c r="S124" s="484">
        <f t="shared" si="13"/>
        <v>3534084</v>
      </c>
      <c r="T124" s="484"/>
      <c r="U124" s="484"/>
      <c r="V124" s="484"/>
      <c r="W124" s="484">
        <f t="shared" si="17"/>
        <v>3534084</v>
      </c>
      <c r="X124" s="484">
        <f t="shared" si="18"/>
        <v>3534084</v>
      </c>
      <c r="Y124" s="483"/>
      <c r="Z124" s="485"/>
      <c r="AA124" s="486" t="s">
        <v>495</v>
      </c>
      <c r="AB124" s="487" t="s">
        <v>794</v>
      </c>
      <c r="AC124" s="472" t="s">
        <v>795</v>
      </c>
      <c r="AD124" s="487" t="s">
        <v>796</v>
      </c>
      <c r="AE124" s="487" t="s">
        <v>797</v>
      </c>
      <c r="AF124" s="487" t="s">
        <v>798</v>
      </c>
      <c r="AG124" s="187"/>
    </row>
    <row r="125" spans="1:33" s="627" customFormat="1" ht="17.25" hidden="1" customHeight="1">
      <c r="A125" s="613"/>
      <c r="B125" s="614"/>
      <c r="C125" s="615"/>
      <c r="D125" s="616" t="s">
        <v>216</v>
      </c>
      <c r="E125" s="617"/>
      <c r="F125" s="526"/>
      <c r="G125" s="618"/>
      <c r="H125" s="619"/>
      <c r="I125" s="616"/>
      <c r="J125" s="608"/>
      <c r="K125" s="612"/>
      <c r="L125" s="612">
        <f>7684124-SUM(L123:L124)</f>
        <v>1764936</v>
      </c>
      <c r="M125" s="620"/>
      <c r="N125" s="608"/>
      <c r="O125" s="612">
        <f t="shared" si="16"/>
        <v>1764936</v>
      </c>
      <c r="P125" s="635" t="s">
        <v>1736</v>
      </c>
      <c r="Q125" s="622"/>
      <c r="R125" s="622"/>
      <c r="S125" s="622"/>
      <c r="T125" s="622"/>
      <c r="U125" s="622"/>
      <c r="V125" s="622"/>
      <c r="W125" s="622"/>
      <c r="X125" s="622"/>
      <c r="Y125" s="621"/>
      <c r="Z125" s="623"/>
      <c r="AA125" s="629"/>
      <c r="AB125" s="625"/>
      <c r="AC125" s="613"/>
      <c r="AD125" s="625"/>
      <c r="AE125" s="625"/>
      <c r="AF125" s="625"/>
      <c r="AG125" s="626"/>
    </row>
    <row r="126" spans="1:33" s="188" customFormat="1" ht="17.25" hidden="1" customHeight="1">
      <c r="A126" s="472">
        <v>53</v>
      </c>
      <c r="B126" s="473">
        <v>55</v>
      </c>
      <c r="C126" s="474">
        <v>1</v>
      </c>
      <c r="D126" s="475" t="s">
        <v>799</v>
      </c>
      <c r="E126" s="476" t="s">
        <v>546</v>
      </c>
      <c r="F126" s="477" t="s">
        <v>493</v>
      </c>
      <c r="G126" s="478">
        <f t="shared" ref="G126:G133" si="19">COUNTIF($D$3:$D$374,D126)</f>
        <v>1</v>
      </c>
      <c r="H126" s="479">
        <v>42543</v>
      </c>
      <c r="I126" s="475" t="s">
        <v>791</v>
      </c>
      <c r="J126" s="480">
        <v>113738</v>
      </c>
      <c r="K126" s="480">
        <v>306995</v>
      </c>
      <c r="L126" s="608">
        <v>306995</v>
      </c>
      <c r="M126" s="481" t="s">
        <v>191</v>
      </c>
      <c r="N126" s="480">
        <v>67236</v>
      </c>
      <c r="O126" s="482">
        <f t="shared" si="16"/>
        <v>239759</v>
      </c>
      <c r="P126" s="483"/>
      <c r="Q126" s="484"/>
      <c r="R126" s="484"/>
      <c r="S126" s="484">
        <f t="shared" si="13"/>
        <v>67236</v>
      </c>
      <c r="T126" s="484"/>
      <c r="U126" s="484"/>
      <c r="V126" s="484"/>
      <c r="W126" s="484">
        <f t="shared" si="17"/>
        <v>67236</v>
      </c>
      <c r="X126" s="484">
        <f t="shared" si="18"/>
        <v>67236</v>
      </c>
      <c r="Y126" s="483"/>
      <c r="Z126" s="485"/>
      <c r="AA126" s="486" t="s">
        <v>495</v>
      </c>
      <c r="AB126" s="487" t="s">
        <v>800</v>
      </c>
      <c r="AC126" s="472" t="s">
        <v>801</v>
      </c>
      <c r="AD126" s="488" t="s">
        <v>1617</v>
      </c>
      <c r="AE126" s="487" t="s">
        <v>1618</v>
      </c>
      <c r="AF126" s="487" t="s">
        <v>802</v>
      </c>
      <c r="AG126" s="187"/>
    </row>
    <row r="127" spans="1:33" ht="17.25" hidden="1" customHeight="1">
      <c r="A127" s="445">
        <v>41</v>
      </c>
      <c r="B127" s="446">
        <v>56</v>
      </c>
      <c r="C127" s="447">
        <v>1</v>
      </c>
      <c r="D127" s="448" t="s">
        <v>803</v>
      </c>
      <c r="E127" s="449" t="s">
        <v>528</v>
      </c>
      <c r="F127" s="450" t="s">
        <v>493</v>
      </c>
      <c r="G127" s="451">
        <f t="shared" si="19"/>
        <v>1</v>
      </c>
      <c r="H127" s="452">
        <v>42543</v>
      </c>
      <c r="I127" s="448"/>
      <c r="J127" s="453">
        <v>60264</v>
      </c>
      <c r="K127" s="464">
        <v>60264</v>
      </c>
      <c r="L127" s="607">
        <v>1753649</v>
      </c>
      <c r="M127" s="454" t="s">
        <v>191</v>
      </c>
      <c r="N127" s="453">
        <v>60264</v>
      </c>
      <c r="O127" s="637">
        <f t="shared" si="16"/>
        <v>1693385</v>
      </c>
      <c r="P127" s="456"/>
      <c r="Q127" s="457"/>
      <c r="R127" s="457"/>
      <c r="S127" s="457">
        <f t="shared" si="13"/>
        <v>60264</v>
      </c>
      <c r="T127" s="457"/>
      <c r="U127" s="457"/>
      <c r="V127" s="457"/>
      <c r="W127" s="457">
        <f t="shared" si="17"/>
        <v>60264</v>
      </c>
      <c r="X127" s="457">
        <f t="shared" si="18"/>
        <v>60264</v>
      </c>
      <c r="Y127" s="456"/>
      <c r="Z127" s="458"/>
      <c r="AA127" s="459" t="s">
        <v>495</v>
      </c>
      <c r="AB127" s="462" t="s">
        <v>1619</v>
      </c>
      <c r="AC127" s="496" t="s">
        <v>804</v>
      </c>
      <c r="AD127" s="462" t="s">
        <v>1620</v>
      </c>
      <c r="AE127" s="462" t="s">
        <v>1621</v>
      </c>
      <c r="AF127" s="460" t="s">
        <v>805</v>
      </c>
      <c r="AG127" s="185"/>
    </row>
    <row r="128" spans="1:33" ht="17.25" hidden="1" customHeight="1">
      <c r="A128" s="445">
        <v>102</v>
      </c>
      <c r="B128" s="446">
        <v>57</v>
      </c>
      <c r="C128" s="447">
        <v>1</v>
      </c>
      <c r="D128" s="448" t="s">
        <v>231</v>
      </c>
      <c r="E128" s="449" t="s">
        <v>806</v>
      </c>
      <c r="F128" s="450" t="s">
        <v>493</v>
      </c>
      <c r="G128" s="451">
        <f t="shared" si="19"/>
        <v>1</v>
      </c>
      <c r="H128" s="452">
        <v>42544</v>
      </c>
      <c r="I128" s="448"/>
      <c r="J128" s="463" t="s">
        <v>523</v>
      </c>
      <c r="K128" s="464">
        <v>168750</v>
      </c>
      <c r="L128" s="607">
        <v>168750</v>
      </c>
      <c r="M128" s="465" t="s">
        <v>191</v>
      </c>
      <c r="N128" s="463">
        <v>168750</v>
      </c>
      <c r="O128" s="455">
        <f t="shared" si="16"/>
        <v>0</v>
      </c>
      <c r="P128" s="466"/>
      <c r="Q128" s="457"/>
      <c r="R128" s="457"/>
      <c r="S128" s="457">
        <f t="shared" si="13"/>
        <v>168750</v>
      </c>
      <c r="T128" s="457"/>
      <c r="U128" s="457"/>
      <c r="V128" s="457"/>
      <c r="W128" s="457">
        <f t="shared" si="17"/>
        <v>168750</v>
      </c>
      <c r="X128" s="457">
        <f t="shared" si="18"/>
        <v>168750</v>
      </c>
      <c r="Y128" s="466"/>
      <c r="Z128" s="458"/>
      <c r="AA128" s="459" t="s">
        <v>495</v>
      </c>
      <c r="AB128" s="460" t="s">
        <v>807</v>
      </c>
      <c r="AC128" s="445" t="s">
        <v>808</v>
      </c>
      <c r="AD128" s="462" t="s">
        <v>1622</v>
      </c>
      <c r="AE128" s="462" t="s">
        <v>1623</v>
      </c>
      <c r="AF128" s="460" t="s">
        <v>809</v>
      </c>
      <c r="AG128" s="185"/>
    </row>
    <row r="129" spans="1:33" s="188" customFormat="1" ht="26" hidden="1">
      <c r="A129" s="472">
        <v>147</v>
      </c>
      <c r="B129" s="473">
        <v>58</v>
      </c>
      <c r="C129" s="473">
        <v>1</v>
      </c>
      <c r="D129" s="500" t="s">
        <v>810</v>
      </c>
      <c r="E129" s="501" t="s">
        <v>650</v>
      </c>
      <c r="F129" s="477" t="s">
        <v>493</v>
      </c>
      <c r="G129" s="478">
        <f t="shared" si="19"/>
        <v>2</v>
      </c>
      <c r="H129" s="502">
        <v>42544</v>
      </c>
      <c r="I129" s="503" t="s">
        <v>811</v>
      </c>
      <c r="J129" s="504">
        <v>4354020</v>
      </c>
      <c r="K129" s="480">
        <v>0</v>
      </c>
      <c r="L129" s="504">
        <v>4354020</v>
      </c>
      <c r="M129" s="505" t="s">
        <v>1570</v>
      </c>
      <c r="N129" s="628">
        <v>4195692</v>
      </c>
      <c r="O129" s="482">
        <f t="shared" si="16"/>
        <v>158328</v>
      </c>
      <c r="P129" s="486"/>
      <c r="Q129" s="484"/>
      <c r="R129" s="484"/>
      <c r="S129" s="484">
        <f t="shared" si="13"/>
        <v>4195692</v>
      </c>
      <c r="T129" s="484"/>
      <c r="U129" s="484"/>
      <c r="V129" s="484"/>
      <c r="W129" s="484">
        <f t="shared" si="17"/>
        <v>4195692</v>
      </c>
      <c r="X129" s="484">
        <f t="shared" si="18"/>
        <v>4195692</v>
      </c>
      <c r="Y129" s="486"/>
      <c r="Z129" s="503" t="s">
        <v>812</v>
      </c>
      <c r="AA129" s="486" t="s">
        <v>1570</v>
      </c>
      <c r="AB129" s="506" t="s">
        <v>1624</v>
      </c>
      <c r="AC129" s="472" t="s">
        <v>127</v>
      </c>
      <c r="AD129" s="506" t="s">
        <v>1625</v>
      </c>
      <c r="AE129" s="506" t="s">
        <v>1626</v>
      </c>
      <c r="AF129" s="472" t="s">
        <v>813</v>
      </c>
      <c r="AG129" s="187"/>
    </row>
    <row r="130" spans="1:33" ht="26" hidden="1">
      <c r="A130" s="445">
        <v>147</v>
      </c>
      <c r="B130" s="446">
        <v>58</v>
      </c>
      <c r="C130" s="446">
        <v>1</v>
      </c>
      <c r="D130" s="493" t="s">
        <v>810</v>
      </c>
      <c r="E130" s="507" t="s">
        <v>650</v>
      </c>
      <c r="F130" s="450" t="s">
        <v>493</v>
      </c>
      <c r="G130" s="451">
        <f t="shared" si="19"/>
        <v>2</v>
      </c>
      <c r="H130" s="494">
        <v>42544</v>
      </c>
      <c r="I130" s="495"/>
      <c r="J130" s="463"/>
      <c r="K130" s="464"/>
      <c r="L130" s="547"/>
      <c r="M130" s="465" t="s">
        <v>590</v>
      </c>
      <c r="N130" s="463">
        <v>56905</v>
      </c>
      <c r="O130" s="455"/>
      <c r="P130" s="459"/>
      <c r="Q130" s="457"/>
      <c r="R130" s="457"/>
      <c r="S130" s="457">
        <f t="shared" si="13"/>
        <v>56905</v>
      </c>
      <c r="T130" s="457"/>
      <c r="U130" s="457"/>
      <c r="V130" s="457"/>
      <c r="W130" s="457"/>
      <c r="X130" s="457"/>
      <c r="Y130" s="459"/>
      <c r="Z130" s="495"/>
      <c r="AA130" s="459" t="s">
        <v>1570</v>
      </c>
      <c r="AB130" s="496" t="s">
        <v>1624</v>
      </c>
      <c r="AC130" s="445" t="s">
        <v>127</v>
      </c>
      <c r="AD130" s="496" t="s">
        <v>1625</v>
      </c>
      <c r="AE130" s="496" t="s">
        <v>1626</v>
      </c>
      <c r="AF130" s="445" t="s">
        <v>813</v>
      </c>
      <c r="AG130" s="185"/>
    </row>
    <row r="131" spans="1:33" ht="17.25" hidden="1" customHeight="1">
      <c r="A131" s="445">
        <v>93</v>
      </c>
      <c r="B131" s="446">
        <v>59</v>
      </c>
      <c r="C131" s="447">
        <v>1</v>
      </c>
      <c r="D131" s="448" t="s">
        <v>814</v>
      </c>
      <c r="E131" s="449" t="s">
        <v>630</v>
      </c>
      <c r="F131" s="450" t="s">
        <v>493</v>
      </c>
      <c r="G131" s="451">
        <f t="shared" si="19"/>
        <v>1</v>
      </c>
      <c r="H131" s="452">
        <v>42544</v>
      </c>
      <c r="I131" s="448"/>
      <c r="J131" s="453">
        <v>13932</v>
      </c>
      <c r="K131" s="464">
        <v>0</v>
      </c>
      <c r="L131" s="607">
        <v>13932</v>
      </c>
      <c r="M131" s="454" t="s">
        <v>191</v>
      </c>
      <c r="N131" s="453">
        <v>13932</v>
      </c>
      <c r="O131" s="455">
        <f>L131-N131</f>
        <v>0</v>
      </c>
      <c r="P131" s="456"/>
      <c r="Q131" s="457"/>
      <c r="R131" s="457"/>
      <c r="S131" s="457">
        <f t="shared" si="13"/>
        <v>13932</v>
      </c>
      <c r="T131" s="457"/>
      <c r="U131" s="457"/>
      <c r="V131" s="457"/>
      <c r="W131" s="457">
        <f t="shared" ref="W131:W165" si="20">IF(ISBLANK(N131),"",IF(ISNUMBER(N131),(N131-T131),IF(LEFT(N131,3)="額未定",N131,"*")))</f>
        <v>13932</v>
      </c>
      <c r="X131" s="457">
        <f t="shared" ref="X131:X165" si="21">IF(ISBLANK(N131),"",(IF(ISERROR(S131-U131),0,(S131-U131))))</f>
        <v>13932</v>
      </c>
      <c r="Y131" s="456"/>
      <c r="Z131" s="458"/>
      <c r="AA131" s="459" t="s">
        <v>495</v>
      </c>
      <c r="AB131" s="460" t="s">
        <v>815</v>
      </c>
      <c r="AC131" s="445" t="s">
        <v>816</v>
      </c>
      <c r="AD131" s="460" t="s">
        <v>1627</v>
      </c>
      <c r="AE131" s="460" t="s">
        <v>1628</v>
      </c>
      <c r="AF131" s="460" t="s">
        <v>817</v>
      </c>
      <c r="AG131" s="185"/>
    </row>
    <row r="132" spans="1:33" s="188" customFormat="1" ht="17.25" hidden="1" customHeight="1">
      <c r="A132" s="472">
        <v>21</v>
      </c>
      <c r="B132" s="473">
        <v>60</v>
      </c>
      <c r="C132" s="474">
        <v>1</v>
      </c>
      <c r="D132" s="475" t="s">
        <v>818</v>
      </c>
      <c r="E132" s="476" t="s">
        <v>819</v>
      </c>
      <c r="F132" s="477" t="s">
        <v>493</v>
      </c>
      <c r="G132" s="478">
        <f t="shared" si="19"/>
        <v>1</v>
      </c>
      <c r="H132" s="479">
        <v>42545</v>
      </c>
      <c r="I132" s="475" t="s">
        <v>820</v>
      </c>
      <c r="J132" s="480" t="s">
        <v>821</v>
      </c>
      <c r="K132" s="480">
        <v>0</v>
      </c>
      <c r="L132" s="480">
        <v>0</v>
      </c>
      <c r="M132" s="481" t="s">
        <v>191</v>
      </c>
      <c r="N132" s="480">
        <v>60000</v>
      </c>
      <c r="O132" s="482">
        <f>L132-N132</f>
        <v>-60000</v>
      </c>
      <c r="P132" s="548"/>
      <c r="Q132" s="484"/>
      <c r="R132" s="484"/>
      <c r="S132" s="457">
        <f t="shared" si="13"/>
        <v>60000</v>
      </c>
      <c r="T132" s="484"/>
      <c r="U132" s="484"/>
      <c r="V132" s="484"/>
      <c r="W132" s="484">
        <f t="shared" si="20"/>
        <v>60000</v>
      </c>
      <c r="X132" s="484">
        <f t="shared" si="21"/>
        <v>60000</v>
      </c>
      <c r="Y132" s="548"/>
      <c r="Z132" s="485"/>
      <c r="AA132" s="486" t="s">
        <v>495</v>
      </c>
      <c r="AB132" s="487" t="s">
        <v>822</v>
      </c>
      <c r="AC132" s="472" t="s">
        <v>823</v>
      </c>
      <c r="AD132" s="487" t="s">
        <v>824</v>
      </c>
      <c r="AE132" s="487" t="s">
        <v>825</v>
      </c>
      <c r="AF132" s="487" t="s">
        <v>826</v>
      </c>
      <c r="AG132" s="187"/>
    </row>
    <row r="133" spans="1:33" ht="17.25" hidden="1" customHeight="1">
      <c r="A133" s="445">
        <v>90</v>
      </c>
      <c r="B133" s="446">
        <v>61</v>
      </c>
      <c r="C133" s="447">
        <v>1</v>
      </c>
      <c r="D133" s="448" t="s">
        <v>827</v>
      </c>
      <c r="E133" s="449" t="s">
        <v>754</v>
      </c>
      <c r="F133" s="450" t="s">
        <v>493</v>
      </c>
      <c r="G133" s="451">
        <f t="shared" si="19"/>
        <v>1</v>
      </c>
      <c r="H133" s="452">
        <v>42545</v>
      </c>
      <c r="I133" s="448"/>
      <c r="J133" s="453">
        <v>2818</v>
      </c>
      <c r="K133" s="461">
        <v>3044</v>
      </c>
      <c r="L133" s="461">
        <v>3044</v>
      </c>
      <c r="M133" s="454" t="s">
        <v>828</v>
      </c>
      <c r="N133" s="453">
        <v>3044</v>
      </c>
      <c r="O133" s="455">
        <f>L133-N133</f>
        <v>0</v>
      </c>
      <c r="P133" s="508" t="s">
        <v>829</v>
      </c>
      <c r="Q133" s="457"/>
      <c r="R133" s="457"/>
      <c r="S133" s="457">
        <f t="shared" si="13"/>
        <v>3044</v>
      </c>
      <c r="T133" s="457"/>
      <c r="U133" s="457"/>
      <c r="V133" s="457"/>
      <c r="W133" s="457">
        <f t="shared" si="20"/>
        <v>3044</v>
      </c>
      <c r="X133" s="457">
        <f t="shared" si="21"/>
        <v>3044</v>
      </c>
      <c r="Y133" s="456"/>
      <c r="Z133" s="458"/>
      <c r="AA133" s="459" t="s">
        <v>495</v>
      </c>
      <c r="AB133" s="462" t="s">
        <v>1629</v>
      </c>
      <c r="AC133" s="496" t="s">
        <v>830</v>
      </c>
      <c r="AD133" s="462" t="s">
        <v>1630</v>
      </c>
      <c r="AE133" s="462" t="s">
        <v>1631</v>
      </c>
      <c r="AF133" s="460" t="s">
        <v>831</v>
      </c>
      <c r="AG133" s="185"/>
    </row>
    <row r="134" spans="1:33" s="188" customFormat="1" ht="17.25" hidden="1" customHeight="1">
      <c r="A134" s="472">
        <v>128</v>
      </c>
      <c r="B134" s="473">
        <v>62</v>
      </c>
      <c r="C134" s="474">
        <v>1</v>
      </c>
      <c r="D134" s="477" t="s">
        <v>832</v>
      </c>
      <c r="E134" s="476"/>
      <c r="F134" s="477" t="s">
        <v>833</v>
      </c>
      <c r="G134" s="478"/>
      <c r="H134" s="479">
        <v>42545</v>
      </c>
      <c r="I134" s="475"/>
      <c r="J134" s="504"/>
      <c r="K134" s="480">
        <v>0</v>
      </c>
      <c r="L134" s="608">
        <v>1051000</v>
      </c>
      <c r="M134" s="505" t="s">
        <v>834</v>
      </c>
      <c r="N134" s="504">
        <v>1051000</v>
      </c>
      <c r="O134" s="482">
        <f>L134-N134</f>
        <v>0</v>
      </c>
      <c r="P134" s="549"/>
      <c r="Q134" s="484"/>
      <c r="R134" s="484"/>
      <c r="S134" s="484">
        <f t="shared" si="13"/>
        <v>1051000</v>
      </c>
      <c r="T134" s="484"/>
      <c r="U134" s="484"/>
      <c r="V134" s="484"/>
      <c r="W134" s="484">
        <f t="shared" si="20"/>
        <v>1051000</v>
      </c>
      <c r="X134" s="484">
        <f t="shared" si="21"/>
        <v>1051000</v>
      </c>
      <c r="Y134" s="549"/>
      <c r="Z134" s="485"/>
      <c r="AA134" s="486" t="s">
        <v>495</v>
      </c>
      <c r="AB134" s="488" t="s">
        <v>1600</v>
      </c>
      <c r="AC134" s="488" t="s">
        <v>835</v>
      </c>
      <c r="AD134" s="488" t="s">
        <v>1632</v>
      </c>
      <c r="AE134" s="488" t="s">
        <v>1633</v>
      </c>
      <c r="AF134" s="487" t="s">
        <v>836</v>
      </c>
      <c r="AG134" s="187" t="s">
        <v>837</v>
      </c>
    </row>
    <row r="135" spans="1:33" s="192" customFormat="1" ht="17.25" hidden="1" customHeight="1">
      <c r="A135" s="529">
        <v>11</v>
      </c>
      <c r="B135" s="530">
        <v>63</v>
      </c>
      <c r="C135" s="531">
        <v>1</v>
      </c>
      <c r="D135" s="532" t="s">
        <v>220</v>
      </c>
      <c r="E135" s="533" t="s">
        <v>754</v>
      </c>
      <c r="F135" s="534" t="s">
        <v>493</v>
      </c>
      <c r="G135" s="535">
        <f t="shared" ref="G135:G157" si="22">COUNTIF($D$3:$D$374,D135)</f>
        <v>3</v>
      </c>
      <c r="H135" s="536">
        <v>42545</v>
      </c>
      <c r="I135" s="532" t="s">
        <v>838</v>
      </c>
      <c r="J135" s="537">
        <v>2101346</v>
      </c>
      <c r="K135" s="537">
        <v>2909391</v>
      </c>
      <c r="L135" s="608">
        <v>2909391</v>
      </c>
      <c r="M135" s="538" t="s">
        <v>191</v>
      </c>
      <c r="N135" s="537">
        <v>800000</v>
      </c>
      <c r="O135" s="539">
        <f>L135-N135</f>
        <v>2109391</v>
      </c>
      <c r="P135" s="540" t="s">
        <v>1634</v>
      </c>
      <c r="Q135" s="541"/>
      <c r="R135" s="541"/>
      <c r="S135" s="541">
        <f t="shared" ref="S135:S198" si="23">N135</f>
        <v>800000</v>
      </c>
      <c r="T135" s="541"/>
      <c r="U135" s="541"/>
      <c r="V135" s="541"/>
      <c r="W135" s="541">
        <f t="shared" si="20"/>
        <v>800000</v>
      </c>
      <c r="X135" s="541">
        <f t="shared" si="21"/>
        <v>800000</v>
      </c>
      <c r="Y135" s="540"/>
      <c r="Z135" s="542"/>
      <c r="AA135" s="543" t="s">
        <v>495</v>
      </c>
      <c r="AB135" s="550" t="s">
        <v>631</v>
      </c>
      <c r="AC135" s="551" t="s">
        <v>839</v>
      </c>
      <c r="AD135" s="544" t="s">
        <v>840</v>
      </c>
      <c r="AE135" s="544" t="s">
        <v>841</v>
      </c>
      <c r="AF135" s="544"/>
      <c r="AG135" s="191"/>
    </row>
    <row r="136" spans="1:33" s="192" customFormat="1" ht="17.25" hidden="1" customHeight="1">
      <c r="A136" s="529">
        <v>11</v>
      </c>
      <c r="B136" s="530">
        <v>63</v>
      </c>
      <c r="C136" s="531">
        <v>1</v>
      </c>
      <c r="D136" s="532" t="s">
        <v>220</v>
      </c>
      <c r="E136" s="533" t="s">
        <v>754</v>
      </c>
      <c r="F136" s="534" t="s">
        <v>493</v>
      </c>
      <c r="G136" s="535">
        <f t="shared" si="22"/>
        <v>3</v>
      </c>
      <c r="H136" s="536">
        <v>42545</v>
      </c>
      <c r="I136" s="532" t="s">
        <v>838</v>
      </c>
      <c r="J136" s="537"/>
      <c r="K136" s="537"/>
      <c r="L136" s="537"/>
      <c r="M136" s="538" t="s">
        <v>191</v>
      </c>
      <c r="N136" s="537">
        <v>1794366</v>
      </c>
      <c r="O136" s="539"/>
      <c r="P136" s="540"/>
      <c r="Q136" s="541"/>
      <c r="R136" s="541"/>
      <c r="S136" s="541">
        <f t="shared" si="23"/>
        <v>1794366</v>
      </c>
      <c r="T136" s="541"/>
      <c r="U136" s="541"/>
      <c r="V136" s="541"/>
      <c r="W136" s="541">
        <f t="shared" si="20"/>
        <v>1794366</v>
      </c>
      <c r="X136" s="541">
        <f t="shared" si="21"/>
        <v>1794366</v>
      </c>
      <c r="Y136" s="540"/>
      <c r="Z136" s="542"/>
      <c r="AA136" s="543" t="s">
        <v>495</v>
      </c>
      <c r="AB136" s="550" t="s">
        <v>631</v>
      </c>
      <c r="AC136" s="551" t="s">
        <v>839</v>
      </c>
      <c r="AD136" s="544" t="s">
        <v>840</v>
      </c>
      <c r="AE136" s="544" t="s">
        <v>841</v>
      </c>
      <c r="AF136" s="544"/>
      <c r="AG136" s="191"/>
    </row>
    <row r="137" spans="1:33" s="192" customFormat="1" ht="17.25" hidden="1" customHeight="1">
      <c r="A137" s="529">
        <v>11</v>
      </c>
      <c r="B137" s="530">
        <v>63</v>
      </c>
      <c r="C137" s="531">
        <v>1</v>
      </c>
      <c r="D137" s="532" t="s">
        <v>220</v>
      </c>
      <c r="E137" s="533" t="s">
        <v>754</v>
      </c>
      <c r="F137" s="534" t="s">
        <v>493</v>
      </c>
      <c r="G137" s="535">
        <f t="shared" si="22"/>
        <v>3</v>
      </c>
      <c r="H137" s="536">
        <v>42545</v>
      </c>
      <c r="I137" s="532" t="s">
        <v>838</v>
      </c>
      <c r="J137" s="537"/>
      <c r="K137" s="537"/>
      <c r="L137" s="537"/>
      <c r="M137" s="538" t="s">
        <v>191</v>
      </c>
      <c r="N137" s="537">
        <v>808045</v>
      </c>
      <c r="O137" s="539"/>
      <c r="P137" s="540"/>
      <c r="Q137" s="541"/>
      <c r="R137" s="541"/>
      <c r="S137" s="541">
        <f t="shared" si="23"/>
        <v>808045</v>
      </c>
      <c r="T137" s="541"/>
      <c r="U137" s="541"/>
      <c r="V137" s="541"/>
      <c r="W137" s="541">
        <f t="shared" si="20"/>
        <v>808045</v>
      </c>
      <c r="X137" s="541">
        <f t="shared" si="21"/>
        <v>808045</v>
      </c>
      <c r="Y137" s="540"/>
      <c r="Z137" s="542"/>
      <c r="AA137" s="543" t="s">
        <v>495</v>
      </c>
      <c r="AB137" s="550" t="s">
        <v>631</v>
      </c>
      <c r="AC137" s="551" t="s">
        <v>839</v>
      </c>
      <c r="AD137" s="544" t="s">
        <v>840</v>
      </c>
      <c r="AE137" s="544" t="s">
        <v>841</v>
      </c>
      <c r="AF137" s="544"/>
      <c r="AG137" s="191"/>
    </row>
    <row r="138" spans="1:33" ht="17.25" hidden="1" customHeight="1">
      <c r="A138" s="445">
        <v>72</v>
      </c>
      <c r="B138" s="446">
        <v>64</v>
      </c>
      <c r="C138" s="447">
        <v>1</v>
      </c>
      <c r="D138" s="448" t="s">
        <v>842</v>
      </c>
      <c r="E138" s="449" t="s">
        <v>595</v>
      </c>
      <c r="F138" s="450" t="s">
        <v>493</v>
      </c>
      <c r="G138" s="451">
        <f t="shared" si="22"/>
        <v>1</v>
      </c>
      <c r="H138" s="452">
        <v>42545</v>
      </c>
      <c r="I138" s="546" t="s">
        <v>843</v>
      </c>
      <c r="J138" s="453">
        <v>59325</v>
      </c>
      <c r="K138" s="461">
        <v>175570</v>
      </c>
      <c r="L138" s="608">
        <v>175570</v>
      </c>
      <c r="M138" s="454" t="s">
        <v>844</v>
      </c>
      <c r="N138" s="453">
        <v>175570</v>
      </c>
      <c r="O138" s="455">
        <f t="shared" ref="O138:O201" si="24">L138-N138</f>
        <v>0</v>
      </c>
      <c r="P138" s="456"/>
      <c r="Q138" s="457"/>
      <c r="R138" s="457"/>
      <c r="S138" s="457">
        <f t="shared" si="23"/>
        <v>175570</v>
      </c>
      <c r="T138" s="457"/>
      <c r="U138" s="457"/>
      <c r="V138" s="457"/>
      <c r="W138" s="457">
        <f t="shared" si="20"/>
        <v>175570</v>
      </c>
      <c r="X138" s="457">
        <f t="shared" si="21"/>
        <v>175570</v>
      </c>
      <c r="Y138" s="456"/>
      <c r="Z138" s="458"/>
      <c r="AA138" s="459" t="s">
        <v>495</v>
      </c>
      <c r="AB138" s="460" t="s">
        <v>845</v>
      </c>
      <c r="AC138" s="445" t="s">
        <v>846</v>
      </c>
      <c r="AD138" s="460" t="s">
        <v>847</v>
      </c>
      <c r="AE138" s="460" t="s">
        <v>1635</v>
      </c>
      <c r="AF138" s="460" t="s">
        <v>848</v>
      </c>
      <c r="AG138" s="185"/>
    </row>
    <row r="139" spans="1:33" ht="17.25" hidden="1" customHeight="1">
      <c r="A139" s="445">
        <v>80</v>
      </c>
      <c r="B139" s="446">
        <v>65</v>
      </c>
      <c r="C139" s="447">
        <v>1</v>
      </c>
      <c r="D139" s="448" t="s">
        <v>849</v>
      </c>
      <c r="E139" s="449" t="s">
        <v>515</v>
      </c>
      <c r="F139" s="450" t="s">
        <v>493</v>
      </c>
      <c r="G139" s="451">
        <f t="shared" si="22"/>
        <v>1</v>
      </c>
      <c r="H139" s="452">
        <v>42548</v>
      </c>
      <c r="I139" s="448"/>
      <c r="J139" s="453">
        <v>6726</v>
      </c>
      <c r="K139" s="461">
        <v>6726</v>
      </c>
      <c r="L139" s="608">
        <v>6726</v>
      </c>
      <c r="M139" s="454" t="s">
        <v>828</v>
      </c>
      <c r="N139" s="453">
        <v>6726</v>
      </c>
      <c r="O139" s="455">
        <f t="shared" si="24"/>
        <v>0</v>
      </c>
      <c r="P139" s="456"/>
      <c r="Q139" s="457"/>
      <c r="R139" s="457"/>
      <c r="S139" s="457">
        <f t="shared" si="23"/>
        <v>6726</v>
      </c>
      <c r="T139" s="457"/>
      <c r="U139" s="457"/>
      <c r="V139" s="457"/>
      <c r="W139" s="457">
        <f t="shared" si="20"/>
        <v>6726</v>
      </c>
      <c r="X139" s="457">
        <f t="shared" si="21"/>
        <v>6726</v>
      </c>
      <c r="Y139" s="456"/>
      <c r="Z139" s="458"/>
      <c r="AA139" s="459" t="s">
        <v>495</v>
      </c>
      <c r="AB139" s="460" t="s">
        <v>850</v>
      </c>
      <c r="AC139" s="445" t="s">
        <v>851</v>
      </c>
      <c r="AD139" s="460" t="s">
        <v>852</v>
      </c>
      <c r="AE139" s="460" t="s">
        <v>1636</v>
      </c>
      <c r="AF139" s="460" t="s">
        <v>853</v>
      </c>
      <c r="AG139" s="185"/>
    </row>
    <row r="140" spans="1:33" ht="17.25" hidden="1" customHeight="1">
      <c r="A140" s="445">
        <v>46</v>
      </c>
      <c r="B140" s="446">
        <v>66</v>
      </c>
      <c r="C140" s="447">
        <v>1</v>
      </c>
      <c r="D140" s="448" t="s">
        <v>854</v>
      </c>
      <c r="E140" s="449" t="s">
        <v>819</v>
      </c>
      <c r="F140" s="450" t="s">
        <v>493</v>
      </c>
      <c r="G140" s="451">
        <f t="shared" si="22"/>
        <v>3</v>
      </c>
      <c r="H140" s="452">
        <v>42548</v>
      </c>
      <c r="I140" s="448"/>
      <c r="J140" s="453">
        <v>564337</v>
      </c>
      <c r="K140" s="464">
        <v>1734562</v>
      </c>
      <c r="L140" s="638">
        <v>564337</v>
      </c>
      <c r="M140" s="454" t="s">
        <v>191</v>
      </c>
      <c r="N140" s="453">
        <v>564337</v>
      </c>
      <c r="O140" s="455">
        <f t="shared" si="24"/>
        <v>0</v>
      </c>
      <c r="P140" s="456"/>
      <c r="Q140" s="457"/>
      <c r="R140" s="457"/>
      <c r="S140" s="457">
        <f t="shared" si="23"/>
        <v>564337</v>
      </c>
      <c r="T140" s="457"/>
      <c r="U140" s="457"/>
      <c r="V140" s="457"/>
      <c r="W140" s="457">
        <f t="shared" si="20"/>
        <v>564337</v>
      </c>
      <c r="X140" s="457">
        <f t="shared" si="21"/>
        <v>564337</v>
      </c>
      <c r="Y140" s="456"/>
      <c r="Z140" s="458"/>
      <c r="AA140" s="459" t="s">
        <v>495</v>
      </c>
      <c r="AB140" s="460" t="s">
        <v>855</v>
      </c>
      <c r="AC140" s="445" t="s">
        <v>856</v>
      </c>
      <c r="AD140" s="460" t="s">
        <v>857</v>
      </c>
      <c r="AE140" s="460" t="s">
        <v>858</v>
      </c>
      <c r="AF140" s="460" t="s">
        <v>859</v>
      </c>
      <c r="AG140" s="185"/>
    </row>
    <row r="141" spans="1:33" ht="17.25" hidden="1" customHeight="1">
      <c r="A141" s="445">
        <v>46</v>
      </c>
      <c r="B141" s="446">
        <v>66</v>
      </c>
      <c r="C141" s="447">
        <v>2</v>
      </c>
      <c r="D141" s="448" t="s">
        <v>854</v>
      </c>
      <c r="E141" s="449" t="s">
        <v>819</v>
      </c>
      <c r="F141" s="450" t="s">
        <v>493</v>
      </c>
      <c r="G141" s="451">
        <f t="shared" si="22"/>
        <v>3</v>
      </c>
      <c r="H141" s="452">
        <v>42548</v>
      </c>
      <c r="I141" s="448"/>
      <c r="J141" s="453"/>
      <c r="K141" s="464"/>
      <c r="L141" s="638">
        <v>1170225</v>
      </c>
      <c r="M141" s="454" t="s">
        <v>191</v>
      </c>
      <c r="N141" s="453">
        <v>1170225</v>
      </c>
      <c r="O141" s="455">
        <f t="shared" si="24"/>
        <v>0</v>
      </c>
      <c r="P141" s="456"/>
      <c r="Q141" s="457"/>
      <c r="R141" s="457"/>
      <c r="S141" s="457">
        <f t="shared" si="23"/>
        <v>1170225</v>
      </c>
      <c r="T141" s="457"/>
      <c r="U141" s="457"/>
      <c r="V141" s="457"/>
      <c r="W141" s="457">
        <f t="shared" si="20"/>
        <v>1170225</v>
      </c>
      <c r="X141" s="457">
        <f t="shared" si="21"/>
        <v>1170225</v>
      </c>
      <c r="Y141" s="456"/>
      <c r="Z141" s="458"/>
      <c r="AA141" s="459" t="s">
        <v>495</v>
      </c>
      <c r="AB141" s="460" t="s">
        <v>855</v>
      </c>
      <c r="AC141" s="445" t="s">
        <v>856</v>
      </c>
      <c r="AD141" s="460" t="s">
        <v>857</v>
      </c>
      <c r="AE141" s="460" t="s">
        <v>858</v>
      </c>
      <c r="AF141" s="460" t="s">
        <v>859</v>
      </c>
      <c r="AG141" s="185"/>
    </row>
    <row r="142" spans="1:33" s="188" customFormat="1" ht="17.25" hidden="1" customHeight="1">
      <c r="A142" s="472">
        <v>46</v>
      </c>
      <c r="B142" s="473">
        <v>66</v>
      </c>
      <c r="C142" s="474">
        <v>3</v>
      </c>
      <c r="D142" s="475" t="s">
        <v>854</v>
      </c>
      <c r="E142" s="476" t="s">
        <v>819</v>
      </c>
      <c r="F142" s="477" t="s">
        <v>493</v>
      </c>
      <c r="G142" s="478">
        <f t="shared" si="22"/>
        <v>3</v>
      </c>
      <c r="H142" s="479">
        <v>42548</v>
      </c>
      <c r="I142" s="475"/>
      <c r="J142" s="480"/>
      <c r="K142" s="480"/>
      <c r="L142" s="639">
        <v>117180</v>
      </c>
      <c r="M142" s="481" t="s">
        <v>191</v>
      </c>
      <c r="N142" s="480">
        <v>117180</v>
      </c>
      <c r="O142" s="482">
        <f t="shared" si="24"/>
        <v>0</v>
      </c>
      <c r="P142" s="483" t="s">
        <v>1744</v>
      </c>
      <c r="Q142" s="484"/>
      <c r="R142" s="484"/>
      <c r="S142" s="484">
        <f t="shared" si="23"/>
        <v>117180</v>
      </c>
      <c r="T142" s="484"/>
      <c r="U142" s="484"/>
      <c r="V142" s="484"/>
      <c r="W142" s="484">
        <f t="shared" si="20"/>
        <v>117180</v>
      </c>
      <c r="X142" s="484">
        <f t="shared" si="21"/>
        <v>117180</v>
      </c>
      <c r="Y142" s="483"/>
      <c r="Z142" s="485"/>
      <c r="AA142" s="523" t="s">
        <v>495</v>
      </c>
      <c r="AB142" s="524" t="s">
        <v>855</v>
      </c>
      <c r="AC142" s="509" t="s">
        <v>856</v>
      </c>
      <c r="AD142" s="524" t="s">
        <v>857</v>
      </c>
      <c r="AE142" s="524" t="s">
        <v>858</v>
      </c>
      <c r="AF142" s="524" t="s">
        <v>859</v>
      </c>
      <c r="AG142" s="187"/>
    </row>
    <row r="143" spans="1:33" ht="17.25" hidden="1" customHeight="1">
      <c r="A143" s="445">
        <v>63</v>
      </c>
      <c r="B143" s="446">
        <v>67</v>
      </c>
      <c r="C143" s="447">
        <v>1</v>
      </c>
      <c r="D143" s="448" t="s">
        <v>860</v>
      </c>
      <c r="E143" s="449" t="s">
        <v>528</v>
      </c>
      <c r="F143" s="450" t="s">
        <v>493</v>
      </c>
      <c r="G143" s="451">
        <f t="shared" si="22"/>
        <v>1</v>
      </c>
      <c r="H143" s="452">
        <v>42548</v>
      </c>
      <c r="I143" s="448"/>
      <c r="J143" s="453" t="s">
        <v>821</v>
      </c>
      <c r="K143" s="461">
        <v>29895</v>
      </c>
      <c r="L143" s="639">
        <v>23609</v>
      </c>
      <c r="M143" s="454" t="s">
        <v>828</v>
      </c>
      <c r="N143" s="453">
        <v>29895</v>
      </c>
      <c r="O143" s="455">
        <f t="shared" si="24"/>
        <v>-6286</v>
      </c>
      <c r="P143" s="552"/>
      <c r="Q143" s="457"/>
      <c r="R143" s="457"/>
      <c r="S143" s="457">
        <f t="shared" si="23"/>
        <v>29895</v>
      </c>
      <c r="T143" s="457"/>
      <c r="U143" s="457"/>
      <c r="V143" s="457"/>
      <c r="W143" s="457">
        <f t="shared" si="20"/>
        <v>29895</v>
      </c>
      <c r="X143" s="457">
        <f t="shared" si="21"/>
        <v>29895</v>
      </c>
      <c r="Y143" s="552"/>
      <c r="Z143" s="458"/>
      <c r="AA143" s="459" t="s">
        <v>495</v>
      </c>
      <c r="AB143" s="462" t="s">
        <v>1637</v>
      </c>
      <c r="AC143" s="496" t="s">
        <v>861</v>
      </c>
      <c r="AD143" s="462" t="s">
        <v>1638</v>
      </c>
      <c r="AE143" s="462" t="s">
        <v>1639</v>
      </c>
      <c r="AF143" s="460" t="s">
        <v>862</v>
      </c>
      <c r="AG143" s="185"/>
    </row>
    <row r="144" spans="1:33" s="188" customFormat="1" ht="17.25" hidden="1" customHeight="1">
      <c r="A144" s="472">
        <v>1</v>
      </c>
      <c r="B144" s="473">
        <v>68</v>
      </c>
      <c r="C144" s="474">
        <v>1</v>
      </c>
      <c r="D144" s="475" t="s">
        <v>210</v>
      </c>
      <c r="E144" s="476" t="s">
        <v>650</v>
      </c>
      <c r="F144" s="477" t="s">
        <v>493</v>
      </c>
      <c r="G144" s="478">
        <f t="shared" si="22"/>
        <v>14</v>
      </c>
      <c r="H144" s="479">
        <v>42548</v>
      </c>
      <c r="I144" s="475"/>
      <c r="J144" s="480">
        <v>88442065</v>
      </c>
      <c r="K144" s="480">
        <v>86270608</v>
      </c>
      <c r="L144" s="480"/>
      <c r="M144" s="481" t="s">
        <v>191</v>
      </c>
      <c r="N144" s="480">
        <v>1754994</v>
      </c>
      <c r="O144" s="482">
        <f t="shared" si="24"/>
        <v>-1754994</v>
      </c>
      <c r="P144" s="483"/>
      <c r="Q144" s="484"/>
      <c r="R144" s="484"/>
      <c r="S144" s="484">
        <f t="shared" si="23"/>
        <v>1754994</v>
      </c>
      <c r="T144" s="484"/>
      <c r="U144" s="484"/>
      <c r="V144" s="484"/>
      <c r="W144" s="484">
        <f t="shared" si="20"/>
        <v>1754994</v>
      </c>
      <c r="X144" s="484">
        <f t="shared" si="21"/>
        <v>1754994</v>
      </c>
      <c r="Y144" s="483"/>
      <c r="Z144" s="485" t="s">
        <v>863</v>
      </c>
      <c r="AA144" s="486" t="s">
        <v>495</v>
      </c>
      <c r="AB144" s="491" t="s">
        <v>516</v>
      </c>
      <c r="AC144" s="492" t="s">
        <v>864</v>
      </c>
      <c r="AD144" s="487" t="s">
        <v>865</v>
      </c>
      <c r="AE144" s="487" t="s">
        <v>866</v>
      </c>
      <c r="AF144" s="487" t="s">
        <v>867</v>
      </c>
      <c r="AG144" s="187"/>
    </row>
    <row r="145" spans="1:33" ht="17.25" hidden="1" customHeight="1">
      <c r="A145" s="445">
        <v>1</v>
      </c>
      <c r="B145" s="446">
        <v>68</v>
      </c>
      <c r="C145" s="447">
        <v>2</v>
      </c>
      <c r="D145" s="448" t="s">
        <v>210</v>
      </c>
      <c r="E145" s="449" t="s">
        <v>650</v>
      </c>
      <c r="F145" s="450" t="s">
        <v>493</v>
      </c>
      <c r="G145" s="451">
        <f t="shared" si="22"/>
        <v>14</v>
      </c>
      <c r="H145" s="452">
        <v>42548</v>
      </c>
      <c r="I145" s="448"/>
      <c r="J145" s="453"/>
      <c r="K145" s="464"/>
      <c r="L145" s="638">
        <v>13377065</v>
      </c>
      <c r="M145" s="454" t="s">
        <v>191</v>
      </c>
      <c r="N145" s="453">
        <v>13377065</v>
      </c>
      <c r="O145" s="455">
        <f t="shared" si="24"/>
        <v>0</v>
      </c>
      <c r="P145" s="456"/>
      <c r="Q145" s="457"/>
      <c r="R145" s="457"/>
      <c r="S145" s="457">
        <f t="shared" si="23"/>
        <v>13377065</v>
      </c>
      <c r="T145" s="457"/>
      <c r="U145" s="457"/>
      <c r="V145" s="457"/>
      <c r="W145" s="457">
        <f t="shared" si="20"/>
        <v>13377065</v>
      </c>
      <c r="X145" s="457">
        <f t="shared" si="21"/>
        <v>13377065</v>
      </c>
      <c r="Y145" s="456"/>
      <c r="Z145" s="458"/>
      <c r="AA145" s="459" t="s">
        <v>495</v>
      </c>
      <c r="AB145" s="489" t="s">
        <v>516</v>
      </c>
      <c r="AC145" s="490" t="s">
        <v>864</v>
      </c>
      <c r="AD145" s="460" t="s">
        <v>865</v>
      </c>
      <c r="AE145" s="460" t="s">
        <v>866</v>
      </c>
      <c r="AF145" s="460" t="s">
        <v>867</v>
      </c>
      <c r="AG145" s="185"/>
    </row>
    <row r="146" spans="1:33" ht="17.25" hidden="1" customHeight="1">
      <c r="A146" s="445">
        <v>1</v>
      </c>
      <c r="B146" s="446">
        <v>68</v>
      </c>
      <c r="C146" s="447">
        <v>3</v>
      </c>
      <c r="D146" s="448" t="s">
        <v>210</v>
      </c>
      <c r="E146" s="449" t="s">
        <v>650</v>
      </c>
      <c r="F146" s="450" t="s">
        <v>493</v>
      </c>
      <c r="G146" s="451">
        <f t="shared" si="22"/>
        <v>14</v>
      </c>
      <c r="H146" s="452">
        <v>42548</v>
      </c>
      <c r="I146" s="448"/>
      <c r="J146" s="453"/>
      <c r="K146" s="464"/>
      <c r="L146" s="638">
        <v>9845688</v>
      </c>
      <c r="M146" s="454" t="s">
        <v>191</v>
      </c>
      <c r="N146" s="453">
        <v>9845688</v>
      </c>
      <c r="O146" s="455">
        <f t="shared" si="24"/>
        <v>0</v>
      </c>
      <c r="P146" s="456"/>
      <c r="Q146" s="457"/>
      <c r="R146" s="457"/>
      <c r="S146" s="457">
        <f t="shared" si="23"/>
        <v>9845688</v>
      </c>
      <c r="T146" s="457"/>
      <c r="U146" s="457"/>
      <c r="V146" s="457"/>
      <c r="W146" s="457">
        <f t="shared" si="20"/>
        <v>9845688</v>
      </c>
      <c r="X146" s="457">
        <f t="shared" si="21"/>
        <v>9845688</v>
      </c>
      <c r="Y146" s="456"/>
      <c r="Z146" s="458"/>
      <c r="AA146" s="459" t="s">
        <v>495</v>
      </c>
      <c r="AB146" s="489" t="s">
        <v>516</v>
      </c>
      <c r="AC146" s="490" t="s">
        <v>864</v>
      </c>
      <c r="AD146" s="460" t="s">
        <v>865</v>
      </c>
      <c r="AE146" s="460" t="s">
        <v>866</v>
      </c>
      <c r="AF146" s="460" t="s">
        <v>867</v>
      </c>
      <c r="AG146" s="185"/>
    </row>
    <row r="147" spans="1:33" ht="17.25" hidden="1" customHeight="1">
      <c r="A147" s="445">
        <v>1</v>
      </c>
      <c r="B147" s="446">
        <v>68</v>
      </c>
      <c r="C147" s="447">
        <v>4</v>
      </c>
      <c r="D147" s="448" t="s">
        <v>1640</v>
      </c>
      <c r="E147" s="449"/>
      <c r="F147" s="450" t="s">
        <v>493</v>
      </c>
      <c r="G147" s="451">
        <f t="shared" si="22"/>
        <v>14</v>
      </c>
      <c r="H147" s="452">
        <v>42548</v>
      </c>
      <c r="I147" s="448"/>
      <c r="J147" s="453"/>
      <c r="K147" s="461"/>
      <c r="L147" s="607">
        <v>20000000</v>
      </c>
      <c r="M147" s="454" t="s">
        <v>868</v>
      </c>
      <c r="N147" s="453">
        <v>20000000</v>
      </c>
      <c r="O147" s="455">
        <f t="shared" si="24"/>
        <v>0</v>
      </c>
      <c r="P147" s="456"/>
      <c r="Q147" s="457"/>
      <c r="R147" s="457"/>
      <c r="S147" s="457">
        <f t="shared" si="23"/>
        <v>20000000</v>
      </c>
      <c r="T147" s="457"/>
      <c r="U147" s="457"/>
      <c r="V147" s="457"/>
      <c r="W147" s="457">
        <f t="shared" si="20"/>
        <v>20000000</v>
      </c>
      <c r="X147" s="457">
        <f t="shared" si="21"/>
        <v>20000000</v>
      </c>
      <c r="Y147" s="456"/>
      <c r="Z147" s="458"/>
      <c r="AA147" s="459" t="s">
        <v>495</v>
      </c>
      <c r="AB147" s="489" t="s">
        <v>516</v>
      </c>
      <c r="AC147" s="490" t="s">
        <v>864</v>
      </c>
      <c r="AD147" s="460" t="s">
        <v>865</v>
      </c>
      <c r="AE147" s="460" t="s">
        <v>866</v>
      </c>
      <c r="AF147" s="460" t="s">
        <v>867</v>
      </c>
      <c r="AG147" s="185"/>
    </row>
    <row r="148" spans="1:33" ht="17.25" hidden="1" customHeight="1">
      <c r="A148" s="445">
        <v>1</v>
      </c>
      <c r="B148" s="446">
        <v>68</v>
      </c>
      <c r="C148" s="447">
        <v>5</v>
      </c>
      <c r="D148" s="448" t="s">
        <v>210</v>
      </c>
      <c r="E148" s="449" t="s">
        <v>650</v>
      </c>
      <c r="F148" s="450" t="s">
        <v>493</v>
      </c>
      <c r="G148" s="451">
        <f t="shared" si="22"/>
        <v>14</v>
      </c>
      <c r="H148" s="452">
        <v>42548</v>
      </c>
      <c r="I148" s="448"/>
      <c r="J148" s="453"/>
      <c r="K148" s="461"/>
      <c r="L148" s="607">
        <v>1162583</v>
      </c>
      <c r="M148" s="454" t="s">
        <v>868</v>
      </c>
      <c r="N148" s="453">
        <v>1162583</v>
      </c>
      <c r="O148" s="455">
        <f t="shared" si="24"/>
        <v>0</v>
      </c>
      <c r="P148" s="456"/>
      <c r="Q148" s="457"/>
      <c r="R148" s="457"/>
      <c r="S148" s="457">
        <f t="shared" si="23"/>
        <v>1162583</v>
      </c>
      <c r="T148" s="457"/>
      <c r="U148" s="457"/>
      <c r="V148" s="457"/>
      <c r="W148" s="457">
        <f t="shared" si="20"/>
        <v>1162583</v>
      </c>
      <c r="X148" s="457">
        <f t="shared" si="21"/>
        <v>1162583</v>
      </c>
      <c r="Y148" s="456"/>
      <c r="Z148" s="458"/>
      <c r="AA148" s="459" t="s">
        <v>495</v>
      </c>
      <c r="AB148" s="489" t="s">
        <v>516</v>
      </c>
      <c r="AC148" s="490" t="s">
        <v>864</v>
      </c>
      <c r="AD148" s="460" t="s">
        <v>865</v>
      </c>
      <c r="AE148" s="460" t="s">
        <v>866</v>
      </c>
      <c r="AF148" s="460" t="s">
        <v>867</v>
      </c>
      <c r="AG148" s="185"/>
    </row>
    <row r="149" spans="1:33" ht="17.25" hidden="1" customHeight="1">
      <c r="A149" s="445">
        <v>1</v>
      </c>
      <c r="B149" s="446">
        <v>68</v>
      </c>
      <c r="C149" s="447">
        <v>6</v>
      </c>
      <c r="D149" s="448" t="s">
        <v>210</v>
      </c>
      <c r="E149" s="449" t="s">
        <v>650</v>
      </c>
      <c r="F149" s="450" t="s">
        <v>493</v>
      </c>
      <c r="G149" s="451">
        <f t="shared" si="22"/>
        <v>14</v>
      </c>
      <c r="H149" s="452">
        <v>42548</v>
      </c>
      <c r="I149" s="448"/>
      <c r="J149" s="453"/>
      <c r="K149" s="461"/>
      <c r="L149" s="607">
        <v>3000000</v>
      </c>
      <c r="M149" s="454" t="s">
        <v>868</v>
      </c>
      <c r="N149" s="453">
        <v>3000000</v>
      </c>
      <c r="O149" s="455">
        <f t="shared" si="24"/>
        <v>0</v>
      </c>
      <c r="P149" s="456"/>
      <c r="Q149" s="457"/>
      <c r="R149" s="457"/>
      <c r="S149" s="457">
        <f t="shared" si="23"/>
        <v>3000000</v>
      </c>
      <c r="T149" s="457"/>
      <c r="U149" s="457"/>
      <c r="V149" s="457"/>
      <c r="W149" s="457">
        <f t="shared" si="20"/>
        <v>3000000</v>
      </c>
      <c r="X149" s="457">
        <f t="shared" si="21"/>
        <v>3000000</v>
      </c>
      <c r="Y149" s="456"/>
      <c r="Z149" s="458"/>
      <c r="AA149" s="459" t="s">
        <v>495</v>
      </c>
      <c r="AB149" s="489" t="s">
        <v>516</v>
      </c>
      <c r="AC149" s="490" t="s">
        <v>864</v>
      </c>
      <c r="AD149" s="460" t="s">
        <v>865</v>
      </c>
      <c r="AE149" s="460" t="s">
        <v>866</v>
      </c>
      <c r="AF149" s="460" t="s">
        <v>867</v>
      </c>
      <c r="AG149" s="185"/>
    </row>
    <row r="150" spans="1:33" ht="17.25" hidden="1" customHeight="1">
      <c r="A150" s="445">
        <v>1</v>
      </c>
      <c r="B150" s="446">
        <v>68</v>
      </c>
      <c r="C150" s="447">
        <v>7</v>
      </c>
      <c r="D150" s="448" t="s">
        <v>210</v>
      </c>
      <c r="E150" s="449" t="s">
        <v>650</v>
      </c>
      <c r="F150" s="450" t="s">
        <v>493</v>
      </c>
      <c r="G150" s="451">
        <f t="shared" si="22"/>
        <v>14</v>
      </c>
      <c r="H150" s="452">
        <v>42548</v>
      </c>
      <c r="I150" s="448"/>
      <c r="J150" s="453"/>
      <c r="K150" s="461"/>
      <c r="L150" s="607">
        <v>941393</v>
      </c>
      <c r="M150" s="454" t="s">
        <v>868</v>
      </c>
      <c r="N150" s="453">
        <v>941393</v>
      </c>
      <c r="O150" s="455">
        <f t="shared" si="24"/>
        <v>0</v>
      </c>
      <c r="P150" s="456"/>
      <c r="Q150" s="457"/>
      <c r="R150" s="457"/>
      <c r="S150" s="457">
        <f t="shared" si="23"/>
        <v>941393</v>
      </c>
      <c r="T150" s="457"/>
      <c r="U150" s="457"/>
      <c r="V150" s="457"/>
      <c r="W150" s="457">
        <f t="shared" si="20"/>
        <v>941393</v>
      </c>
      <c r="X150" s="457">
        <f t="shared" si="21"/>
        <v>941393</v>
      </c>
      <c r="Y150" s="456"/>
      <c r="Z150" s="458"/>
      <c r="AA150" s="459" t="s">
        <v>495</v>
      </c>
      <c r="AB150" s="489" t="s">
        <v>516</v>
      </c>
      <c r="AC150" s="490" t="s">
        <v>864</v>
      </c>
      <c r="AD150" s="460" t="s">
        <v>865</v>
      </c>
      <c r="AE150" s="460" t="s">
        <v>866</v>
      </c>
      <c r="AF150" s="460" t="s">
        <v>867</v>
      </c>
      <c r="AG150" s="185"/>
    </row>
    <row r="151" spans="1:33" ht="17.25" hidden="1" customHeight="1">
      <c r="A151" s="445">
        <v>1</v>
      </c>
      <c r="B151" s="446">
        <v>68</v>
      </c>
      <c r="C151" s="447">
        <v>8</v>
      </c>
      <c r="D151" s="448" t="s">
        <v>210</v>
      </c>
      <c r="E151" s="449" t="s">
        <v>650</v>
      </c>
      <c r="F151" s="450" t="s">
        <v>493</v>
      </c>
      <c r="G151" s="451">
        <f t="shared" si="22"/>
        <v>14</v>
      </c>
      <c r="H151" s="452">
        <v>42548</v>
      </c>
      <c r="I151" s="448"/>
      <c r="J151" s="453"/>
      <c r="K151" s="461"/>
      <c r="L151" s="607">
        <v>10000000</v>
      </c>
      <c r="M151" s="454" t="s">
        <v>868</v>
      </c>
      <c r="N151" s="453">
        <v>10000000</v>
      </c>
      <c r="O151" s="455">
        <f t="shared" si="24"/>
        <v>0</v>
      </c>
      <c r="P151" s="456"/>
      <c r="Q151" s="457"/>
      <c r="R151" s="457"/>
      <c r="S151" s="457">
        <f t="shared" si="23"/>
        <v>10000000</v>
      </c>
      <c r="T151" s="457"/>
      <c r="U151" s="457"/>
      <c r="V151" s="457"/>
      <c r="W151" s="457">
        <f t="shared" si="20"/>
        <v>10000000</v>
      </c>
      <c r="X151" s="457">
        <f t="shared" si="21"/>
        <v>10000000</v>
      </c>
      <c r="Y151" s="456"/>
      <c r="Z151" s="458"/>
      <c r="AA151" s="459" t="s">
        <v>495</v>
      </c>
      <c r="AB151" s="489" t="s">
        <v>516</v>
      </c>
      <c r="AC151" s="490" t="s">
        <v>864</v>
      </c>
      <c r="AD151" s="460" t="s">
        <v>865</v>
      </c>
      <c r="AE151" s="460" t="s">
        <v>866</v>
      </c>
      <c r="AF151" s="460" t="s">
        <v>867</v>
      </c>
      <c r="AG151" s="185"/>
    </row>
    <row r="152" spans="1:33" ht="17.25" hidden="1" customHeight="1">
      <c r="A152" s="445">
        <v>1</v>
      </c>
      <c r="B152" s="446">
        <v>68</v>
      </c>
      <c r="C152" s="447">
        <v>9</v>
      </c>
      <c r="D152" s="448" t="s">
        <v>210</v>
      </c>
      <c r="E152" s="449" t="s">
        <v>650</v>
      </c>
      <c r="F152" s="450" t="s">
        <v>493</v>
      </c>
      <c r="G152" s="451">
        <f t="shared" si="22"/>
        <v>14</v>
      </c>
      <c r="H152" s="452">
        <v>42548</v>
      </c>
      <c r="I152" s="448"/>
      <c r="J152" s="453"/>
      <c r="K152" s="461"/>
      <c r="L152" s="607">
        <v>10000000</v>
      </c>
      <c r="M152" s="454" t="s">
        <v>868</v>
      </c>
      <c r="N152" s="453">
        <v>10000000</v>
      </c>
      <c r="O152" s="455">
        <f t="shared" si="24"/>
        <v>0</v>
      </c>
      <c r="P152" s="456"/>
      <c r="Q152" s="457"/>
      <c r="R152" s="457"/>
      <c r="S152" s="457">
        <f t="shared" si="23"/>
        <v>10000000</v>
      </c>
      <c r="T152" s="457"/>
      <c r="U152" s="457"/>
      <c r="V152" s="457"/>
      <c r="W152" s="457">
        <f t="shared" si="20"/>
        <v>10000000</v>
      </c>
      <c r="X152" s="457">
        <f t="shared" si="21"/>
        <v>10000000</v>
      </c>
      <c r="Y152" s="456"/>
      <c r="Z152" s="458"/>
      <c r="AA152" s="459" t="s">
        <v>495</v>
      </c>
      <c r="AB152" s="489" t="s">
        <v>516</v>
      </c>
      <c r="AC152" s="490" t="s">
        <v>864</v>
      </c>
      <c r="AD152" s="460" t="s">
        <v>865</v>
      </c>
      <c r="AE152" s="460" t="s">
        <v>866</v>
      </c>
      <c r="AF152" s="460" t="s">
        <v>867</v>
      </c>
      <c r="AG152" s="185"/>
    </row>
    <row r="153" spans="1:33" ht="17.25" hidden="1" customHeight="1">
      <c r="A153" s="445">
        <v>1</v>
      </c>
      <c r="B153" s="446">
        <v>68</v>
      </c>
      <c r="C153" s="447">
        <v>10</v>
      </c>
      <c r="D153" s="448" t="s">
        <v>210</v>
      </c>
      <c r="E153" s="449" t="s">
        <v>650</v>
      </c>
      <c r="F153" s="450" t="s">
        <v>493</v>
      </c>
      <c r="G153" s="451">
        <f t="shared" si="22"/>
        <v>14</v>
      </c>
      <c r="H153" s="452">
        <v>42548</v>
      </c>
      <c r="I153" s="448"/>
      <c r="J153" s="453"/>
      <c r="K153" s="461"/>
      <c r="L153" s="607">
        <v>4723702</v>
      </c>
      <c r="M153" s="454" t="s">
        <v>868</v>
      </c>
      <c r="N153" s="453">
        <v>4723702</v>
      </c>
      <c r="O153" s="455">
        <f t="shared" si="24"/>
        <v>0</v>
      </c>
      <c r="P153" s="456"/>
      <c r="Q153" s="457"/>
      <c r="R153" s="457"/>
      <c r="S153" s="457">
        <f t="shared" si="23"/>
        <v>4723702</v>
      </c>
      <c r="T153" s="457"/>
      <c r="U153" s="457"/>
      <c r="V153" s="457"/>
      <c r="W153" s="457">
        <f t="shared" si="20"/>
        <v>4723702</v>
      </c>
      <c r="X153" s="457">
        <f t="shared" si="21"/>
        <v>4723702</v>
      </c>
      <c r="Y153" s="456"/>
      <c r="Z153" s="458"/>
      <c r="AA153" s="459" t="s">
        <v>495</v>
      </c>
      <c r="AB153" s="489" t="s">
        <v>516</v>
      </c>
      <c r="AC153" s="490" t="s">
        <v>864</v>
      </c>
      <c r="AD153" s="460" t="s">
        <v>865</v>
      </c>
      <c r="AE153" s="460" t="s">
        <v>866</v>
      </c>
      <c r="AF153" s="460" t="s">
        <v>867</v>
      </c>
      <c r="AG153" s="185"/>
    </row>
    <row r="154" spans="1:33" ht="17.25" hidden="1" customHeight="1">
      <c r="A154" s="445">
        <v>1</v>
      </c>
      <c r="B154" s="446">
        <v>68</v>
      </c>
      <c r="C154" s="447">
        <v>11</v>
      </c>
      <c r="D154" s="448" t="s">
        <v>210</v>
      </c>
      <c r="E154" s="449" t="s">
        <v>650</v>
      </c>
      <c r="F154" s="450" t="s">
        <v>493</v>
      </c>
      <c r="G154" s="451">
        <f t="shared" si="22"/>
        <v>14</v>
      </c>
      <c r="H154" s="452">
        <v>42548</v>
      </c>
      <c r="I154" s="448"/>
      <c r="J154" s="453"/>
      <c r="K154" s="461"/>
      <c r="L154" s="607">
        <v>5000000</v>
      </c>
      <c r="M154" s="454" t="s">
        <v>868</v>
      </c>
      <c r="N154" s="453">
        <v>5000000</v>
      </c>
      <c r="O154" s="455">
        <f t="shared" si="24"/>
        <v>0</v>
      </c>
      <c r="P154" s="456"/>
      <c r="Q154" s="457"/>
      <c r="R154" s="457"/>
      <c r="S154" s="457">
        <f t="shared" si="23"/>
        <v>5000000</v>
      </c>
      <c r="T154" s="457"/>
      <c r="U154" s="457"/>
      <c r="V154" s="457"/>
      <c r="W154" s="457">
        <f t="shared" si="20"/>
        <v>5000000</v>
      </c>
      <c r="X154" s="457">
        <f t="shared" si="21"/>
        <v>5000000</v>
      </c>
      <c r="Y154" s="456"/>
      <c r="Z154" s="458"/>
      <c r="AA154" s="459" t="s">
        <v>495</v>
      </c>
      <c r="AB154" s="489" t="s">
        <v>516</v>
      </c>
      <c r="AC154" s="490" t="s">
        <v>864</v>
      </c>
      <c r="AD154" s="460" t="s">
        <v>865</v>
      </c>
      <c r="AE154" s="460" t="s">
        <v>866</v>
      </c>
      <c r="AF154" s="460" t="s">
        <v>867</v>
      </c>
      <c r="AG154" s="185"/>
    </row>
    <row r="155" spans="1:33" ht="17.25" hidden="1" customHeight="1">
      <c r="A155" s="445">
        <v>1</v>
      </c>
      <c r="B155" s="446">
        <v>68</v>
      </c>
      <c r="C155" s="447">
        <v>12</v>
      </c>
      <c r="D155" s="448" t="s">
        <v>210</v>
      </c>
      <c r="E155" s="449" t="s">
        <v>650</v>
      </c>
      <c r="F155" s="450" t="s">
        <v>493</v>
      </c>
      <c r="G155" s="451">
        <f t="shared" si="22"/>
        <v>14</v>
      </c>
      <c r="H155" s="452">
        <v>42548</v>
      </c>
      <c r="I155" s="448"/>
      <c r="J155" s="453"/>
      <c r="K155" s="461"/>
      <c r="L155" s="607">
        <v>1730796</v>
      </c>
      <c r="M155" s="454" t="s">
        <v>868</v>
      </c>
      <c r="N155" s="453">
        <v>1730796</v>
      </c>
      <c r="O155" s="455">
        <f t="shared" si="24"/>
        <v>0</v>
      </c>
      <c r="P155" s="456"/>
      <c r="Q155" s="457"/>
      <c r="R155" s="457"/>
      <c r="S155" s="457">
        <f t="shared" si="23"/>
        <v>1730796</v>
      </c>
      <c r="T155" s="457"/>
      <c r="U155" s="457"/>
      <c r="V155" s="457"/>
      <c r="W155" s="457">
        <f t="shared" si="20"/>
        <v>1730796</v>
      </c>
      <c r="X155" s="457">
        <f t="shared" si="21"/>
        <v>1730796</v>
      </c>
      <c r="Y155" s="456"/>
      <c r="Z155" s="458"/>
      <c r="AA155" s="459" t="s">
        <v>495</v>
      </c>
      <c r="AB155" s="489" t="s">
        <v>516</v>
      </c>
      <c r="AC155" s="490" t="s">
        <v>864</v>
      </c>
      <c r="AD155" s="460" t="s">
        <v>865</v>
      </c>
      <c r="AE155" s="460" t="s">
        <v>866</v>
      </c>
      <c r="AF155" s="460" t="s">
        <v>867</v>
      </c>
      <c r="AG155" s="185"/>
    </row>
    <row r="156" spans="1:33" ht="17.25" hidden="1" customHeight="1">
      <c r="A156" s="445">
        <v>1</v>
      </c>
      <c r="B156" s="446">
        <v>68</v>
      </c>
      <c r="C156" s="447">
        <v>13</v>
      </c>
      <c r="D156" s="448" t="s">
        <v>210</v>
      </c>
      <c r="E156" s="449" t="s">
        <v>650</v>
      </c>
      <c r="F156" s="450" t="s">
        <v>493</v>
      </c>
      <c r="G156" s="451">
        <f t="shared" si="22"/>
        <v>14</v>
      </c>
      <c r="H156" s="452">
        <v>42548</v>
      </c>
      <c r="I156" s="448"/>
      <c r="J156" s="453"/>
      <c r="K156" s="461"/>
      <c r="L156" s="607">
        <v>5000000</v>
      </c>
      <c r="M156" s="454" t="s">
        <v>868</v>
      </c>
      <c r="N156" s="453">
        <v>5000000</v>
      </c>
      <c r="O156" s="455">
        <f t="shared" si="24"/>
        <v>0</v>
      </c>
      <c r="P156" s="456"/>
      <c r="Q156" s="457"/>
      <c r="R156" s="457"/>
      <c r="S156" s="457">
        <f t="shared" si="23"/>
        <v>5000000</v>
      </c>
      <c r="T156" s="457"/>
      <c r="U156" s="457"/>
      <c r="V156" s="457"/>
      <c r="W156" s="457">
        <f t="shared" si="20"/>
        <v>5000000</v>
      </c>
      <c r="X156" s="457">
        <f t="shared" si="21"/>
        <v>5000000</v>
      </c>
      <c r="Y156" s="456"/>
      <c r="Z156" s="458"/>
      <c r="AA156" s="459" t="s">
        <v>495</v>
      </c>
      <c r="AB156" s="489" t="s">
        <v>516</v>
      </c>
      <c r="AC156" s="490" t="s">
        <v>864</v>
      </c>
      <c r="AD156" s="460" t="s">
        <v>865</v>
      </c>
      <c r="AE156" s="460" t="s">
        <v>866</v>
      </c>
      <c r="AF156" s="460" t="s">
        <v>867</v>
      </c>
      <c r="AG156" s="185"/>
    </row>
    <row r="157" spans="1:33" ht="17.25" hidden="1" customHeight="1">
      <c r="A157" s="445">
        <v>1</v>
      </c>
      <c r="B157" s="446">
        <v>68</v>
      </c>
      <c r="C157" s="447">
        <v>14</v>
      </c>
      <c r="D157" s="448" t="s">
        <v>210</v>
      </c>
      <c r="E157" s="449" t="s">
        <v>650</v>
      </c>
      <c r="F157" s="450" t="s">
        <v>493</v>
      </c>
      <c r="G157" s="451">
        <f t="shared" si="22"/>
        <v>14</v>
      </c>
      <c r="H157" s="452">
        <v>42548</v>
      </c>
      <c r="I157" s="448"/>
      <c r="J157" s="453"/>
      <c r="K157" s="461"/>
      <c r="L157" s="607">
        <v>1489381</v>
      </c>
      <c r="M157" s="454" t="s">
        <v>868</v>
      </c>
      <c r="N157" s="453">
        <v>1489381</v>
      </c>
      <c r="O157" s="455">
        <f t="shared" si="24"/>
        <v>0</v>
      </c>
      <c r="P157" s="456"/>
      <c r="Q157" s="457"/>
      <c r="R157" s="457"/>
      <c r="S157" s="457">
        <f t="shared" si="23"/>
        <v>1489381</v>
      </c>
      <c r="T157" s="457"/>
      <c r="U157" s="457"/>
      <c r="V157" s="457"/>
      <c r="W157" s="457">
        <f t="shared" si="20"/>
        <v>1489381</v>
      </c>
      <c r="X157" s="457">
        <f t="shared" si="21"/>
        <v>1489381</v>
      </c>
      <c r="Y157" s="456"/>
      <c r="Z157" s="458"/>
      <c r="AA157" s="459" t="s">
        <v>495</v>
      </c>
      <c r="AB157" s="489" t="s">
        <v>516</v>
      </c>
      <c r="AC157" s="490" t="s">
        <v>864</v>
      </c>
      <c r="AD157" s="460" t="s">
        <v>865</v>
      </c>
      <c r="AE157" s="460" t="s">
        <v>866</v>
      </c>
      <c r="AF157" s="460" t="s">
        <v>867</v>
      </c>
      <c r="AG157" s="185"/>
    </row>
    <row r="158" spans="1:33" s="188" customFormat="1" ht="17.25" hidden="1" customHeight="1">
      <c r="A158" s="472">
        <v>129</v>
      </c>
      <c r="B158" s="473">
        <v>69</v>
      </c>
      <c r="C158" s="474">
        <v>1</v>
      </c>
      <c r="D158" s="477" t="s">
        <v>869</v>
      </c>
      <c r="E158" s="476"/>
      <c r="F158" s="477" t="s">
        <v>833</v>
      </c>
      <c r="G158" s="478"/>
      <c r="H158" s="479">
        <v>42548</v>
      </c>
      <c r="I158" s="475" t="s">
        <v>820</v>
      </c>
      <c r="J158" s="504"/>
      <c r="K158" s="480">
        <v>0</v>
      </c>
      <c r="L158" s="639">
        <v>17653</v>
      </c>
      <c r="M158" s="505" t="s">
        <v>659</v>
      </c>
      <c r="N158" s="504">
        <v>2873</v>
      </c>
      <c r="O158" s="482">
        <f t="shared" si="24"/>
        <v>14780</v>
      </c>
      <c r="P158" s="549"/>
      <c r="Q158" s="484"/>
      <c r="R158" s="484"/>
      <c r="S158" s="484">
        <f t="shared" si="23"/>
        <v>2873</v>
      </c>
      <c r="T158" s="484"/>
      <c r="U158" s="484"/>
      <c r="V158" s="484"/>
      <c r="W158" s="484">
        <f t="shared" si="20"/>
        <v>2873</v>
      </c>
      <c r="X158" s="484">
        <f t="shared" si="21"/>
        <v>2873</v>
      </c>
      <c r="Y158" s="549"/>
      <c r="Z158" s="485" t="s">
        <v>870</v>
      </c>
      <c r="AA158" s="486" t="s">
        <v>495</v>
      </c>
      <c r="AB158" s="487" t="s">
        <v>1641</v>
      </c>
      <c r="AC158" s="487" t="s">
        <v>871</v>
      </c>
      <c r="AD158" s="487" t="s">
        <v>1642</v>
      </c>
      <c r="AE158" s="487" t="s">
        <v>1643</v>
      </c>
      <c r="AF158" s="487" t="s">
        <v>872</v>
      </c>
      <c r="AG158" s="187" t="s">
        <v>837</v>
      </c>
    </row>
    <row r="159" spans="1:33" s="192" customFormat="1" ht="17.25" hidden="1" customHeight="1">
      <c r="A159" s="529">
        <v>13</v>
      </c>
      <c r="B159" s="530">
        <v>70</v>
      </c>
      <c r="C159" s="531">
        <v>1</v>
      </c>
      <c r="D159" s="532" t="s">
        <v>873</v>
      </c>
      <c r="E159" s="533" t="s">
        <v>874</v>
      </c>
      <c r="F159" s="534" t="s">
        <v>493</v>
      </c>
      <c r="G159" s="535">
        <f t="shared" ref="G159:G177" si="25">COUNTIF($D$3:$D$374,D159)</f>
        <v>1</v>
      </c>
      <c r="H159" s="536">
        <v>42548</v>
      </c>
      <c r="I159" s="532"/>
      <c r="J159" s="537">
        <v>3653597</v>
      </c>
      <c r="K159" s="537">
        <v>3653597</v>
      </c>
      <c r="L159" s="608">
        <v>3653597</v>
      </c>
      <c r="M159" s="538" t="s">
        <v>191</v>
      </c>
      <c r="N159" s="537">
        <v>518859</v>
      </c>
      <c r="O159" s="539">
        <f t="shared" si="24"/>
        <v>3134738</v>
      </c>
      <c r="P159" s="540"/>
      <c r="Q159" s="541"/>
      <c r="R159" s="541"/>
      <c r="S159" s="541">
        <f t="shared" si="23"/>
        <v>518859</v>
      </c>
      <c r="T159" s="541"/>
      <c r="U159" s="541"/>
      <c r="V159" s="541"/>
      <c r="W159" s="541">
        <f t="shared" si="20"/>
        <v>518859</v>
      </c>
      <c r="X159" s="541">
        <f t="shared" si="21"/>
        <v>518859</v>
      </c>
      <c r="Y159" s="540"/>
      <c r="Z159" s="542"/>
      <c r="AA159" s="543" t="s">
        <v>495</v>
      </c>
      <c r="AB159" s="553" t="s">
        <v>1644</v>
      </c>
      <c r="AC159" s="554" t="s">
        <v>875</v>
      </c>
      <c r="AD159" s="553" t="s">
        <v>1645</v>
      </c>
      <c r="AE159" s="553" t="s">
        <v>1646</v>
      </c>
      <c r="AF159" s="544" t="s">
        <v>876</v>
      </c>
      <c r="AG159" s="191"/>
    </row>
    <row r="160" spans="1:33" ht="17.25" hidden="1" customHeight="1">
      <c r="A160" s="445">
        <v>26</v>
      </c>
      <c r="B160" s="446">
        <v>71</v>
      </c>
      <c r="C160" s="447">
        <v>1</v>
      </c>
      <c r="D160" s="448" t="s">
        <v>877</v>
      </c>
      <c r="E160" s="449" t="s">
        <v>878</v>
      </c>
      <c r="F160" s="450" t="s">
        <v>493</v>
      </c>
      <c r="G160" s="451">
        <f t="shared" si="25"/>
        <v>1</v>
      </c>
      <c r="H160" s="452">
        <v>42548</v>
      </c>
      <c r="I160" s="448"/>
      <c r="J160" s="453">
        <v>97200</v>
      </c>
      <c r="K160" s="453">
        <v>97200</v>
      </c>
      <c r="L160" s="607">
        <v>97200</v>
      </c>
      <c r="M160" s="454" t="s">
        <v>191</v>
      </c>
      <c r="N160" s="453">
        <v>97200</v>
      </c>
      <c r="O160" s="455">
        <f t="shared" si="24"/>
        <v>0</v>
      </c>
      <c r="P160" s="456"/>
      <c r="Q160" s="457"/>
      <c r="R160" s="457"/>
      <c r="S160" s="457">
        <f t="shared" si="23"/>
        <v>97200</v>
      </c>
      <c r="T160" s="457"/>
      <c r="U160" s="457"/>
      <c r="V160" s="457"/>
      <c r="W160" s="457">
        <f t="shared" si="20"/>
        <v>97200</v>
      </c>
      <c r="X160" s="457">
        <f t="shared" si="21"/>
        <v>97200</v>
      </c>
      <c r="Y160" s="456"/>
      <c r="Z160" s="458"/>
      <c r="AA160" s="459" t="s">
        <v>495</v>
      </c>
      <c r="AB160" s="460" t="s">
        <v>879</v>
      </c>
      <c r="AC160" s="445" t="s">
        <v>880</v>
      </c>
      <c r="AD160" s="460" t="s">
        <v>881</v>
      </c>
      <c r="AE160" s="460" t="s">
        <v>882</v>
      </c>
      <c r="AF160" s="460" t="s">
        <v>876</v>
      </c>
      <c r="AG160" s="185"/>
    </row>
    <row r="161" spans="1:33" ht="17.25" hidden="1" customHeight="1">
      <c r="A161" s="445">
        <v>88</v>
      </c>
      <c r="B161" s="446">
        <v>72</v>
      </c>
      <c r="C161" s="447">
        <v>1</v>
      </c>
      <c r="D161" s="448" t="s">
        <v>883</v>
      </c>
      <c r="E161" s="449" t="s">
        <v>819</v>
      </c>
      <c r="F161" s="450" t="s">
        <v>493</v>
      </c>
      <c r="G161" s="451">
        <f t="shared" si="25"/>
        <v>2</v>
      </c>
      <c r="H161" s="452">
        <v>42548</v>
      </c>
      <c r="I161" s="448"/>
      <c r="J161" s="453">
        <v>259416</v>
      </c>
      <c r="K161" s="461">
        <v>259416</v>
      </c>
      <c r="L161" s="608">
        <v>137916</v>
      </c>
      <c r="M161" s="454" t="s">
        <v>191</v>
      </c>
      <c r="N161" s="453">
        <v>137916</v>
      </c>
      <c r="O161" s="455">
        <f t="shared" si="24"/>
        <v>0</v>
      </c>
      <c r="P161" s="456"/>
      <c r="Q161" s="457"/>
      <c r="R161" s="457"/>
      <c r="S161" s="457">
        <f t="shared" si="23"/>
        <v>137916</v>
      </c>
      <c r="T161" s="457"/>
      <c r="U161" s="457"/>
      <c r="V161" s="457"/>
      <c r="W161" s="457">
        <f t="shared" si="20"/>
        <v>137916</v>
      </c>
      <c r="X161" s="457">
        <f t="shared" si="21"/>
        <v>137916</v>
      </c>
      <c r="Y161" s="456"/>
      <c r="Z161" s="458" t="s">
        <v>863</v>
      </c>
      <c r="AA161" s="459" t="s">
        <v>495</v>
      </c>
      <c r="AB161" s="460" t="s">
        <v>646</v>
      </c>
      <c r="AC161" s="445" t="s">
        <v>884</v>
      </c>
      <c r="AD161" s="460" t="s">
        <v>885</v>
      </c>
      <c r="AE161" s="460" t="s">
        <v>886</v>
      </c>
      <c r="AF161" s="460"/>
      <c r="AG161" s="185"/>
    </row>
    <row r="162" spans="1:33" ht="17.25" hidden="1" customHeight="1">
      <c r="A162" s="445">
        <v>88</v>
      </c>
      <c r="B162" s="446">
        <v>72</v>
      </c>
      <c r="C162" s="447">
        <v>2</v>
      </c>
      <c r="D162" s="448" t="s">
        <v>883</v>
      </c>
      <c r="E162" s="449" t="s">
        <v>819</v>
      </c>
      <c r="F162" s="450" t="s">
        <v>493</v>
      </c>
      <c r="G162" s="451">
        <f t="shared" si="25"/>
        <v>2</v>
      </c>
      <c r="H162" s="452">
        <v>42548</v>
      </c>
      <c r="I162" s="448"/>
      <c r="J162" s="453"/>
      <c r="K162" s="461"/>
      <c r="L162" s="608">
        <v>121500</v>
      </c>
      <c r="M162" s="454" t="s">
        <v>191</v>
      </c>
      <c r="N162" s="453">
        <v>121500</v>
      </c>
      <c r="O162" s="455">
        <f t="shared" si="24"/>
        <v>0</v>
      </c>
      <c r="P162" s="456"/>
      <c r="Q162" s="457"/>
      <c r="R162" s="457"/>
      <c r="S162" s="457">
        <f t="shared" si="23"/>
        <v>121500</v>
      </c>
      <c r="T162" s="457"/>
      <c r="U162" s="457"/>
      <c r="V162" s="457"/>
      <c r="W162" s="457">
        <f t="shared" si="20"/>
        <v>121500</v>
      </c>
      <c r="X162" s="457">
        <f t="shared" si="21"/>
        <v>121500</v>
      </c>
      <c r="Y162" s="456"/>
      <c r="Z162" s="458"/>
      <c r="AA162" s="459" t="s">
        <v>495</v>
      </c>
      <c r="AB162" s="460" t="s">
        <v>646</v>
      </c>
      <c r="AC162" s="445" t="s">
        <v>884</v>
      </c>
      <c r="AD162" s="460" t="s">
        <v>885</v>
      </c>
      <c r="AE162" s="460" t="s">
        <v>886</v>
      </c>
      <c r="AF162" s="460"/>
      <c r="AG162" s="185"/>
    </row>
    <row r="163" spans="1:33" ht="17.25" hidden="1" customHeight="1">
      <c r="A163" s="445">
        <v>94</v>
      </c>
      <c r="B163" s="446">
        <v>73</v>
      </c>
      <c r="C163" s="447">
        <v>1</v>
      </c>
      <c r="D163" s="448" t="s">
        <v>887</v>
      </c>
      <c r="E163" s="449" t="s">
        <v>754</v>
      </c>
      <c r="F163" s="450" t="s">
        <v>493</v>
      </c>
      <c r="G163" s="451">
        <f t="shared" si="25"/>
        <v>1</v>
      </c>
      <c r="H163" s="452">
        <v>42548</v>
      </c>
      <c r="I163" s="448"/>
      <c r="J163" s="453">
        <v>54000</v>
      </c>
      <c r="K163" s="461">
        <v>54000</v>
      </c>
      <c r="L163" s="608">
        <v>54000</v>
      </c>
      <c r="M163" s="454" t="s">
        <v>191</v>
      </c>
      <c r="N163" s="453">
        <v>54000</v>
      </c>
      <c r="O163" s="455">
        <f t="shared" si="24"/>
        <v>0</v>
      </c>
      <c r="P163" s="456"/>
      <c r="Q163" s="457"/>
      <c r="R163" s="457"/>
      <c r="S163" s="457">
        <f t="shared" si="23"/>
        <v>54000</v>
      </c>
      <c r="T163" s="457"/>
      <c r="U163" s="457"/>
      <c r="V163" s="457"/>
      <c r="W163" s="457">
        <f t="shared" si="20"/>
        <v>54000</v>
      </c>
      <c r="X163" s="457">
        <f t="shared" si="21"/>
        <v>54000</v>
      </c>
      <c r="Y163" s="456"/>
      <c r="Z163" s="458"/>
      <c r="AA163" s="459" t="s">
        <v>495</v>
      </c>
      <c r="AB163" s="460" t="s">
        <v>1647</v>
      </c>
      <c r="AC163" s="445" t="s">
        <v>888</v>
      </c>
      <c r="AD163" s="460" t="s">
        <v>1648</v>
      </c>
      <c r="AE163" s="460" t="s">
        <v>1649</v>
      </c>
      <c r="AF163" s="460"/>
      <c r="AG163" s="185"/>
    </row>
    <row r="164" spans="1:33" s="188" customFormat="1" ht="17.25" hidden="1" customHeight="1">
      <c r="A164" s="472">
        <v>30</v>
      </c>
      <c r="B164" s="473">
        <v>74</v>
      </c>
      <c r="C164" s="474">
        <v>1</v>
      </c>
      <c r="D164" s="475" t="s">
        <v>889</v>
      </c>
      <c r="E164" s="476" t="s">
        <v>528</v>
      </c>
      <c r="F164" s="477" t="s">
        <v>493</v>
      </c>
      <c r="G164" s="478">
        <f t="shared" si="25"/>
        <v>1</v>
      </c>
      <c r="H164" s="479">
        <v>42549</v>
      </c>
      <c r="I164" s="475"/>
      <c r="J164" s="480">
        <v>14306</v>
      </c>
      <c r="K164" s="480">
        <v>35390</v>
      </c>
      <c r="L164" s="639">
        <v>35390</v>
      </c>
      <c r="M164" s="481" t="s">
        <v>191</v>
      </c>
      <c r="N164" s="480">
        <v>21084</v>
      </c>
      <c r="O164" s="482">
        <f t="shared" si="24"/>
        <v>14306</v>
      </c>
      <c r="P164" s="483"/>
      <c r="Q164" s="484"/>
      <c r="R164" s="484"/>
      <c r="S164" s="484">
        <f t="shared" si="23"/>
        <v>21084</v>
      </c>
      <c r="T164" s="484"/>
      <c r="U164" s="484"/>
      <c r="V164" s="484"/>
      <c r="W164" s="484">
        <f t="shared" si="20"/>
        <v>21084</v>
      </c>
      <c r="X164" s="484">
        <f t="shared" si="21"/>
        <v>21084</v>
      </c>
      <c r="Y164" s="483"/>
      <c r="Z164" s="485"/>
      <c r="AA164" s="486" t="s">
        <v>495</v>
      </c>
      <c r="AB164" s="487" t="s">
        <v>890</v>
      </c>
      <c r="AC164" s="472" t="s">
        <v>891</v>
      </c>
      <c r="AD164" s="487" t="s">
        <v>1650</v>
      </c>
      <c r="AE164" s="487" t="s">
        <v>1651</v>
      </c>
      <c r="AF164" s="487" t="s">
        <v>892</v>
      </c>
      <c r="AG164" s="187"/>
    </row>
    <row r="165" spans="1:33" s="188" customFormat="1" ht="17.25" customHeight="1">
      <c r="A165" s="472">
        <v>140</v>
      </c>
      <c r="B165" s="473">
        <v>75</v>
      </c>
      <c r="C165" s="473">
        <v>1</v>
      </c>
      <c r="D165" s="500" t="s">
        <v>893</v>
      </c>
      <c r="E165" s="476" t="s">
        <v>650</v>
      </c>
      <c r="F165" s="477" t="s">
        <v>493</v>
      </c>
      <c r="G165" s="478">
        <f t="shared" si="25"/>
        <v>8</v>
      </c>
      <c r="H165" s="502">
        <v>42549</v>
      </c>
      <c r="I165" s="503"/>
      <c r="J165" s="504">
        <v>137223000</v>
      </c>
      <c r="K165" s="480">
        <v>0</v>
      </c>
      <c r="L165" s="504">
        <v>126745738</v>
      </c>
      <c r="M165" s="505" t="s">
        <v>894</v>
      </c>
      <c r="N165" s="640">
        <v>126745738</v>
      </c>
      <c r="O165" s="482">
        <f t="shared" si="24"/>
        <v>0</v>
      </c>
      <c r="P165" s="486"/>
      <c r="Q165" s="484"/>
      <c r="R165" s="484"/>
      <c r="S165" s="484">
        <f t="shared" si="23"/>
        <v>126745738</v>
      </c>
      <c r="T165" s="484"/>
      <c r="U165" s="484"/>
      <c r="V165" s="484"/>
      <c r="W165" s="484">
        <f t="shared" si="20"/>
        <v>126745738</v>
      </c>
      <c r="X165" s="484">
        <f t="shared" si="21"/>
        <v>126745738</v>
      </c>
      <c r="Y165" s="486"/>
      <c r="Z165" s="503"/>
      <c r="AA165" s="486" t="s">
        <v>587</v>
      </c>
      <c r="AB165" s="472" t="s">
        <v>895</v>
      </c>
      <c r="AC165" s="472" t="s">
        <v>896</v>
      </c>
      <c r="AD165" s="472" t="s">
        <v>897</v>
      </c>
      <c r="AE165" s="472" t="s">
        <v>898</v>
      </c>
      <c r="AF165" s="472" t="s">
        <v>899</v>
      </c>
      <c r="AG165" s="187"/>
    </row>
    <row r="166" spans="1:33" ht="17.25" customHeight="1">
      <c r="A166" s="445">
        <v>140</v>
      </c>
      <c r="B166" s="446">
        <v>75</v>
      </c>
      <c r="C166" s="446">
        <v>2</v>
      </c>
      <c r="D166" s="493" t="s">
        <v>893</v>
      </c>
      <c r="E166" s="449" t="s">
        <v>650</v>
      </c>
      <c r="F166" s="450" t="s">
        <v>493</v>
      </c>
      <c r="G166" s="451">
        <f t="shared" si="25"/>
        <v>8</v>
      </c>
      <c r="H166" s="494">
        <v>42549</v>
      </c>
      <c r="I166" s="495"/>
      <c r="J166" s="463"/>
      <c r="K166" s="464"/>
      <c r="L166" s="547"/>
      <c r="M166" s="465" t="s">
        <v>656</v>
      </c>
      <c r="N166" s="611">
        <v>489581</v>
      </c>
      <c r="O166" s="455">
        <f t="shared" si="24"/>
        <v>-489581</v>
      </c>
      <c r="P166" s="459"/>
      <c r="Q166" s="457"/>
      <c r="R166" s="457"/>
      <c r="S166" s="457">
        <f t="shared" si="23"/>
        <v>489581</v>
      </c>
      <c r="T166" s="457"/>
      <c r="U166" s="457"/>
      <c r="V166" s="457"/>
      <c r="W166" s="457"/>
      <c r="X166" s="457"/>
      <c r="Y166" s="459"/>
      <c r="Z166" s="495"/>
      <c r="AA166" s="459" t="s">
        <v>587</v>
      </c>
      <c r="AB166" s="445" t="s">
        <v>895</v>
      </c>
      <c r="AC166" s="445" t="s">
        <v>896</v>
      </c>
      <c r="AD166" s="445" t="s">
        <v>897</v>
      </c>
      <c r="AE166" s="445" t="s">
        <v>898</v>
      </c>
      <c r="AF166" s="445" t="s">
        <v>899</v>
      </c>
      <c r="AG166" s="185"/>
    </row>
    <row r="167" spans="1:33" ht="17.25" customHeight="1">
      <c r="A167" s="445">
        <v>140</v>
      </c>
      <c r="B167" s="446">
        <v>75</v>
      </c>
      <c r="C167" s="446">
        <v>3</v>
      </c>
      <c r="D167" s="493" t="s">
        <v>893</v>
      </c>
      <c r="E167" s="449" t="s">
        <v>650</v>
      </c>
      <c r="F167" s="450" t="s">
        <v>493</v>
      </c>
      <c r="G167" s="451">
        <f t="shared" si="25"/>
        <v>8</v>
      </c>
      <c r="H167" s="494">
        <v>42549</v>
      </c>
      <c r="I167" s="495"/>
      <c r="J167" s="463"/>
      <c r="K167" s="453"/>
      <c r="L167" s="463"/>
      <c r="M167" s="555" t="s">
        <v>656</v>
      </c>
      <c r="N167" s="628">
        <v>593753</v>
      </c>
      <c r="O167" s="455">
        <f t="shared" si="24"/>
        <v>-593753</v>
      </c>
      <c r="P167" s="459"/>
      <c r="Q167" s="457"/>
      <c r="R167" s="457"/>
      <c r="S167" s="457">
        <f t="shared" si="23"/>
        <v>593753</v>
      </c>
      <c r="T167" s="457"/>
      <c r="U167" s="457"/>
      <c r="V167" s="457"/>
      <c r="W167" s="457"/>
      <c r="X167" s="457"/>
      <c r="Y167" s="459"/>
      <c r="Z167" s="495"/>
      <c r="AA167" s="459" t="s">
        <v>587</v>
      </c>
      <c r="AB167" s="445" t="s">
        <v>895</v>
      </c>
      <c r="AC167" s="445" t="s">
        <v>896</v>
      </c>
      <c r="AD167" s="445" t="s">
        <v>897</v>
      </c>
      <c r="AE167" s="445" t="s">
        <v>898</v>
      </c>
      <c r="AF167" s="445" t="s">
        <v>899</v>
      </c>
      <c r="AG167" s="185"/>
    </row>
    <row r="168" spans="1:33" ht="17.25" customHeight="1">
      <c r="A168" s="445">
        <v>140</v>
      </c>
      <c r="B168" s="446">
        <v>75</v>
      </c>
      <c r="C168" s="446">
        <v>4</v>
      </c>
      <c r="D168" s="493" t="s">
        <v>893</v>
      </c>
      <c r="E168" s="449" t="s">
        <v>650</v>
      </c>
      <c r="F168" s="450" t="s">
        <v>493</v>
      </c>
      <c r="G168" s="451">
        <f t="shared" si="25"/>
        <v>8</v>
      </c>
      <c r="H168" s="494">
        <v>42549</v>
      </c>
      <c r="I168" s="495"/>
      <c r="J168" s="463"/>
      <c r="K168" s="453"/>
      <c r="L168" s="463"/>
      <c r="M168" s="465" t="s">
        <v>656</v>
      </c>
      <c r="N168" s="463" t="s">
        <v>591</v>
      </c>
      <c r="O168" s="455" t="e">
        <f t="shared" si="24"/>
        <v>#VALUE!</v>
      </c>
      <c r="P168" s="459"/>
      <c r="Q168" s="457"/>
      <c r="R168" s="457"/>
      <c r="S168" s="457" t="str">
        <f t="shared" si="23"/>
        <v>額未定</v>
      </c>
      <c r="T168" s="457"/>
      <c r="U168" s="457"/>
      <c r="V168" s="457"/>
      <c r="W168" s="457"/>
      <c r="X168" s="457"/>
      <c r="Y168" s="459"/>
      <c r="Z168" s="495"/>
      <c r="AA168" s="459" t="s">
        <v>587</v>
      </c>
      <c r="AB168" s="556" t="s">
        <v>895</v>
      </c>
      <c r="AC168" s="556" t="s">
        <v>896</v>
      </c>
      <c r="AD168" s="556" t="s">
        <v>897</v>
      </c>
      <c r="AE168" s="556" t="s">
        <v>898</v>
      </c>
      <c r="AF168" s="445" t="s">
        <v>899</v>
      </c>
      <c r="AG168" s="185"/>
    </row>
    <row r="169" spans="1:33" ht="17.25" customHeight="1">
      <c r="A169" s="445">
        <v>140</v>
      </c>
      <c r="B169" s="446">
        <v>75</v>
      </c>
      <c r="C169" s="446">
        <v>5</v>
      </c>
      <c r="D169" s="557" t="s">
        <v>893</v>
      </c>
      <c r="E169" s="449" t="s">
        <v>650</v>
      </c>
      <c r="F169" s="450" t="s">
        <v>493</v>
      </c>
      <c r="G169" s="451">
        <f t="shared" si="25"/>
        <v>8</v>
      </c>
      <c r="H169" s="494">
        <v>42549</v>
      </c>
      <c r="I169" s="495"/>
      <c r="J169" s="463"/>
      <c r="K169" s="453"/>
      <c r="L169" s="463">
        <v>8223000</v>
      </c>
      <c r="M169" s="465" t="s">
        <v>894</v>
      </c>
      <c r="N169" s="641">
        <v>8223000</v>
      </c>
      <c r="O169" s="455">
        <f t="shared" si="24"/>
        <v>0</v>
      </c>
      <c r="P169" s="459"/>
      <c r="Q169" s="457"/>
      <c r="R169" s="457"/>
      <c r="S169" s="457">
        <f t="shared" si="23"/>
        <v>8223000</v>
      </c>
      <c r="T169" s="457"/>
      <c r="U169" s="457"/>
      <c r="V169" s="457"/>
      <c r="W169" s="457"/>
      <c r="X169" s="457"/>
      <c r="Y169" s="459"/>
      <c r="Z169" s="495"/>
      <c r="AA169" s="459" t="s">
        <v>587</v>
      </c>
      <c r="AB169" s="556" t="s">
        <v>895</v>
      </c>
      <c r="AC169" s="556" t="s">
        <v>896</v>
      </c>
      <c r="AD169" s="556" t="s">
        <v>897</v>
      </c>
      <c r="AE169" s="556" t="s">
        <v>898</v>
      </c>
      <c r="AF169" s="445" t="s">
        <v>899</v>
      </c>
      <c r="AG169" s="185"/>
    </row>
    <row r="170" spans="1:33" ht="17.25" customHeight="1">
      <c r="A170" s="445">
        <v>140</v>
      </c>
      <c r="B170" s="446">
        <v>75</v>
      </c>
      <c r="C170" s="446">
        <v>6</v>
      </c>
      <c r="D170" s="557" t="s">
        <v>893</v>
      </c>
      <c r="E170" s="449" t="s">
        <v>650</v>
      </c>
      <c r="F170" s="450" t="s">
        <v>493</v>
      </c>
      <c r="G170" s="451">
        <f t="shared" si="25"/>
        <v>8</v>
      </c>
      <c r="H170" s="494">
        <v>42549</v>
      </c>
      <c r="I170" s="495"/>
      <c r="J170" s="463"/>
      <c r="K170" s="453"/>
      <c r="L170" s="463"/>
      <c r="M170" s="465" t="s">
        <v>656</v>
      </c>
      <c r="N170" s="611">
        <v>31096</v>
      </c>
      <c r="O170" s="455">
        <f t="shared" si="24"/>
        <v>-31096</v>
      </c>
      <c r="P170" s="459"/>
      <c r="Q170" s="457"/>
      <c r="R170" s="457"/>
      <c r="S170" s="457">
        <f t="shared" si="23"/>
        <v>31096</v>
      </c>
      <c r="T170" s="457"/>
      <c r="U170" s="457"/>
      <c r="V170" s="457"/>
      <c r="W170" s="457"/>
      <c r="X170" s="457"/>
      <c r="Y170" s="459"/>
      <c r="Z170" s="495"/>
      <c r="AA170" s="459" t="s">
        <v>587</v>
      </c>
      <c r="AB170" s="556" t="s">
        <v>895</v>
      </c>
      <c r="AC170" s="556" t="s">
        <v>896</v>
      </c>
      <c r="AD170" s="556" t="s">
        <v>897</v>
      </c>
      <c r="AE170" s="556" t="s">
        <v>898</v>
      </c>
      <c r="AF170" s="445" t="s">
        <v>899</v>
      </c>
      <c r="AG170" s="185"/>
    </row>
    <row r="171" spans="1:33" ht="17.25" customHeight="1">
      <c r="A171" s="445">
        <v>140</v>
      </c>
      <c r="B171" s="446">
        <v>75</v>
      </c>
      <c r="C171" s="446">
        <v>7</v>
      </c>
      <c r="D171" s="557" t="s">
        <v>893</v>
      </c>
      <c r="E171" s="449" t="s">
        <v>650</v>
      </c>
      <c r="F171" s="450" t="s">
        <v>493</v>
      </c>
      <c r="G171" s="451">
        <f t="shared" si="25"/>
        <v>8</v>
      </c>
      <c r="H171" s="494">
        <v>42549</v>
      </c>
      <c r="I171" s="495"/>
      <c r="J171" s="463"/>
      <c r="K171" s="453"/>
      <c r="L171" s="463"/>
      <c r="M171" s="465" t="s">
        <v>656</v>
      </c>
      <c r="N171" s="463" t="s">
        <v>591</v>
      </c>
      <c r="O171" s="455" t="e">
        <f t="shared" si="24"/>
        <v>#VALUE!</v>
      </c>
      <c r="P171" s="459"/>
      <c r="Q171" s="457"/>
      <c r="R171" s="457"/>
      <c r="S171" s="457" t="str">
        <f t="shared" si="23"/>
        <v>額未定</v>
      </c>
      <c r="T171" s="457"/>
      <c r="U171" s="457"/>
      <c r="V171" s="457"/>
      <c r="W171" s="457"/>
      <c r="X171" s="457"/>
      <c r="Y171" s="459"/>
      <c r="Z171" s="495"/>
      <c r="AA171" s="459" t="s">
        <v>587</v>
      </c>
      <c r="AB171" s="556" t="s">
        <v>895</v>
      </c>
      <c r="AC171" s="556" t="s">
        <v>896</v>
      </c>
      <c r="AD171" s="556" t="s">
        <v>897</v>
      </c>
      <c r="AE171" s="445" t="s">
        <v>898</v>
      </c>
      <c r="AF171" s="445" t="s">
        <v>899</v>
      </c>
      <c r="AG171" s="185"/>
    </row>
    <row r="172" spans="1:33" ht="17.25" customHeight="1">
      <c r="A172" s="445">
        <v>140</v>
      </c>
      <c r="B172" s="446">
        <v>75</v>
      </c>
      <c r="C172" s="446">
        <v>8</v>
      </c>
      <c r="D172" s="557" t="s">
        <v>893</v>
      </c>
      <c r="E172" s="449" t="s">
        <v>650</v>
      </c>
      <c r="F172" s="450" t="s">
        <v>493</v>
      </c>
      <c r="G172" s="451">
        <f t="shared" si="25"/>
        <v>8</v>
      </c>
      <c r="H172" s="494">
        <v>42549</v>
      </c>
      <c r="I172" s="495"/>
      <c r="J172" s="463"/>
      <c r="K172" s="453"/>
      <c r="L172" s="463"/>
      <c r="M172" s="465" t="s">
        <v>900</v>
      </c>
      <c r="N172" s="611">
        <v>8640</v>
      </c>
      <c r="O172" s="455">
        <f t="shared" si="24"/>
        <v>-8640</v>
      </c>
      <c r="P172" s="459"/>
      <c r="Q172" s="457"/>
      <c r="R172" s="457"/>
      <c r="S172" s="457">
        <f t="shared" si="23"/>
        <v>8640</v>
      </c>
      <c r="T172" s="457"/>
      <c r="U172" s="457"/>
      <c r="V172" s="457"/>
      <c r="W172" s="457"/>
      <c r="X172" s="457"/>
      <c r="Y172" s="459"/>
      <c r="Z172" s="495"/>
      <c r="AA172" s="459" t="s">
        <v>587</v>
      </c>
      <c r="AB172" s="556" t="s">
        <v>895</v>
      </c>
      <c r="AC172" s="556" t="s">
        <v>896</v>
      </c>
      <c r="AD172" s="556" t="s">
        <v>897</v>
      </c>
      <c r="AE172" s="556" t="s">
        <v>898</v>
      </c>
      <c r="AF172" s="445" t="s">
        <v>899</v>
      </c>
      <c r="AG172" s="185"/>
    </row>
    <row r="173" spans="1:33">
      <c r="A173" s="445">
        <v>144</v>
      </c>
      <c r="B173" s="446">
        <v>76</v>
      </c>
      <c r="C173" s="446">
        <v>1</v>
      </c>
      <c r="D173" s="493" t="s">
        <v>901</v>
      </c>
      <c r="E173" s="507" t="s">
        <v>754</v>
      </c>
      <c r="F173" s="450" t="s">
        <v>493</v>
      </c>
      <c r="G173" s="451">
        <f t="shared" si="25"/>
        <v>5</v>
      </c>
      <c r="H173" s="494">
        <v>42549</v>
      </c>
      <c r="I173" s="495" t="s">
        <v>902</v>
      </c>
      <c r="J173" s="463">
        <v>17100000</v>
      </c>
      <c r="K173" s="453">
        <v>0</v>
      </c>
      <c r="L173" s="463">
        <v>17100000</v>
      </c>
      <c r="M173" s="465" t="s">
        <v>586</v>
      </c>
      <c r="N173" s="611">
        <v>17100000</v>
      </c>
      <c r="O173" s="455">
        <f t="shared" si="24"/>
        <v>0</v>
      </c>
      <c r="P173" s="459"/>
      <c r="Q173" s="457"/>
      <c r="R173" s="457"/>
      <c r="S173" s="457">
        <f t="shared" si="23"/>
        <v>17100000</v>
      </c>
      <c r="T173" s="457"/>
      <c r="U173" s="457"/>
      <c r="V173" s="457"/>
      <c r="W173" s="457">
        <f>IF(ISBLANK(N173),"",IF(ISNUMBER(N173),(N173-T173),IF(LEFT(N173,3)="額未定",N173,"*")))</f>
        <v>17100000</v>
      </c>
      <c r="X173" s="457">
        <f>IF(ISBLANK(N173),"",(IF(ISERROR(S173-U173),0,(S173-U173))))</f>
        <v>17100000</v>
      </c>
      <c r="Y173" s="459"/>
      <c r="Z173" s="495"/>
      <c r="AA173" s="459" t="s">
        <v>587</v>
      </c>
      <c r="AB173" s="445" t="s">
        <v>903</v>
      </c>
      <c r="AC173" s="445" t="s">
        <v>904</v>
      </c>
      <c r="AD173" s="445" t="s">
        <v>905</v>
      </c>
      <c r="AE173" s="445" t="s">
        <v>906</v>
      </c>
      <c r="AF173" s="445" t="s">
        <v>907</v>
      </c>
      <c r="AG173" s="185"/>
    </row>
    <row r="174" spans="1:33">
      <c r="A174" s="445">
        <v>144</v>
      </c>
      <c r="B174" s="446">
        <v>76</v>
      </c>
      <c r="C174" s="446">
        <v>2</v>
      </c>
      <c r="D174" s="493" t="s">
        <v>901</v>
      </c>
      <c r="E174" s="507" t="s">
        <v>754</v>
      </c>
      <c r="F174" s="450" t="s">
        <v>493</v>
      </c>
      <c r="G174" s="451">
        <f t="shared" si="25"/>
        <v>5</v>
      </c>
      <c r="H174" s="494">
        <v>42549</v>
      </c>
      <c r="I174" s="495"/>
      <c r="J174" s="463"/>
      <c r="K174" s="453"/>
      <c r="L174" s="463"/>
      <c r="M174" s="465" t="s">
        <v>908</v>
      </c>
      <c r="N174" s="611">
        <v>28320</v>
      </c>
      <c r="O174" s="455">
        <f t="shared" si="24"/>
        <v>-28320</v>
      </c>
      <c r="P174" s="459"/>
      <c r="Q174" s="457"/>
      <c r="R174" s="457"/>
      <c r="S174" s="457">
        <f t="shared" si="23"/>
        <v>28320</v>
      </c>
      <c r="T174" s="457"/>
      <c r="U174" s="457"/>
      <c r="V174" s="457"/>
      <c r="W174" s="457"/>
      <c r="X174" s="457"/>
      <c r="Y174" s="459"/>
      <c r="Z174" s="495"/>
      <c r="AA174" s="459" t="s">
        <v>587</v>
      </c>
      <c r="AB174" s="445" t="s">
        <v>903</v>
      </c>
      <c r="AC174" s="445" t="s">
        <v>904</v>
      </c>
      <c r="AD174" s="445" t="s">
        <v>905</v>
      </c>
      <c r="AE174" s="445" t="s">
        <v>906</v>
      </c>
      <c r="AF174" s="445" t="s">
        <v>907</v>
      </c>
      <c r="AG174" s="185"/>
    </row>
    <row r="175" spans="1:33">
      <c r="A175" s="445">
        <v>144</v>
      </c>
      <c r="B175" s="446">
        <v>76</v>
      </c>
      <c r="C175" s="446">
        <v>3</v>
      </c>
      <c r="D175" s="493" t="s">
        <v>901</v>
      </c>
      <c r="E175" s="507" t="s">
        <v>754</v>
      </c>
      <c r="F175" s="450" t="s">
        <v>493</v>
      </c>
      <c r="G175" s="451">
        <f t="shared" si="25"/>
        <v>5</v>
      </c>
      <c r="H175" s="494">
        <v>42549</v>
      </c>
      <c r="I175" s="495"/>
      <c r="J175" s="463"/>
      <c r="K175" s="453"/>
      <c r="L175" s="463"/>
      <c r="M175" s="465" t="s">
        <v>908</v>
      </c>
      <c r="N175" s="611">
        <v>1827</v>
      </c>
      <c r="O175" s="455">
        <f t="shared" si="24"/>
        <v>-1827</v>
      </c>
      <c r="P175" s="459"/>
      <c r="Q175" s="457"/>
      <c r="R175" s="457"/>
      <c r="S175" s="457">
        <f t="shared" si="23"/>
        <v>1827</v>
      </c>
      <c r="T175" s="457"/>
      <c r="U175" s="457"/>
      <c r="V175" s="457"/>
      <c r="W175" s="457"/>
      <c r="X175" s="457"/>
      <c r="Y175" s="459"/>
      <c r="Z175" s="495"/>
      <c r="AA175" s="459" t="s">
        <v>587</v>
      </c>
      <c r="AB175" s="445" t="s">
        <v>903</v>
      </c>
      <c r="AC175" s="445" t="s">
        <v>904</v>
      </c>
      <c r="AD175" s="445" t="s">
        <v>905</v>
      </c>
      <c r="AE175" s="445" t="s">
        <v>906</v>
      </c>
      <c r="AF175" s="445" t="s">
        <v>907</v>
      </c>
      <c r="AG175" s="185"/>
    </row>
    <row r="176" spans="1:33">
      <c r="A176" s="445">
        <v>144</v>
      </c>
      <c r="B176" s="446">
        <v>76</v>
      </c>
      <c r="C176" s="446">
        <v>4</v>
      </c>
      <c r="D176" s="493" t="s">
        <v>901</v>
      </c>
      <c r="E176" s="507" t="s">
        <v>754</v>
      </c>
      <c r="F176" s="450" t="s">
        <v>493</v>
      </c>
      <c r="G176" s="451">
        <f t="shared" si="25"/>
        <v>5</v>
      </c>
      <c r="H176" s="494">
        <v>42549</v>
      </c>
      <c r="I176" s="495"/>
      <c r="J176" s="463"/>
      <c r="K176" s="453"/>
      <c r="L176" s="463"/>
      <c r="M176" s="465" t="s">
        <v>656</v>
      </c>
      <c r="N176" s="611">
        <v>47552</v>
      </c>
      <c r="O176" s="455">
        <f t="shared" si="24"/>
        <v>-47552</v>
      </c>
      <c r="P176" s="459"/>
      <c r="Q176" s="457"/>
      <c r="R176" s="457"/>
      <c r="S176" s="457">
        <f t="shared" si="23"/>
        <v>47552</v>
      </c>
      <c r="T176" s="457"/>
      <c r="U176" s="457"/>
      <c r="V176" s="457"/>
      <c r="W176" s="457"/>
      <c r="X176" s="457"/>
      <c r="Y176" s="459"/>
      <c r="Z176" s="495"/>
      <c r="AA176" s="459" t="s">
        <v>587</v>
      </c>
      <c r="AB176" s="445" t="s">
        <v>903</v>
      </c>
      <c r="AC176" s="445" t="s">
        <v>904</v>
      </c>
      <c r="AD176" s="445" t="s">
        <v>905</v>
      </c>
      <c r="AE176" s="445" t="s">
        <v>906</v>
      </c>
      <c r="AF176" s="445" t="s">
        <v>907</v>
      </c>
      <c r="AG176" s="185"/>
    </row>
    <row r="177" spans="1:33">
      <c r="A177" s="445">
        <v>144</v>
      </c>
      <c r="B177" s="446">
        <v>76</v>
      </c>
      <c r="C177" s="446">
        <v>5</v>
      </c>
      <c r="D177" s="493" t="s">
        <v>901</v>
      </c>
      <c r="E177" s="507" t="s">
        <v>754</v>
      </c>
      <c r="F177" s="450" t="s">
        <v>493</v>
      </c>
      <c r="G177" s="451">
        <f t="shared" si="25"/>
        <v>5</v>
      </c>
      <c r="H177" s="494">
        <v>42549</v>
      </c>
      <c r="I177" s="495"/>
      <c r="J177" s="463"/>
      <c r="K177" s="453"/>
      <c r="L177" s="463"/>
      <c r="M177" s="465" t="s">
        <v>656</v>
      </c>
      <c r="N177" s="463" t="s">
        <v>591</v>
      </c>
      <c r="O177" s="455" t="e">
        <f t="shared" si="24"/>
        <v>#VALUE!</v>
      </c>
      <c r="P177" s="459"/>
      <c r="Q177" s="457"/>
      <c r="R177" s="457"/>
      <c r="S177" s="457" t="str">
        <f t="shared" si="23"/>
        <v>額未定</v>
      </c>
      <c r="T177" s="457"/>
      <c r="U177" s="457"/>
      <c r="V177" s="457"/>
      <c r="W177" s="457"/>
      <c r="X177" s="457"/>
      <c r="Y177" s="459"/>
      <c r="Z177" s="495"/>
      <c r="AA177" s="459" t="s">
        <v>587</v>
      </c>
      <c r="AB177" s="445" t="s">
        <v>903</v>
      </c>
      <c r="AC177" s="445" t="s">
        <v>904</v>
      </c>
      <c r="AD177" s="445" t="s">
        <v>905</v>
      </c>
      <c r="AE177" s="445" t="s">
        <v>906</v>
      </c>
      <c r="AF177" s="445" t="s">
        <v>907</v>
      </c>
      <c r="AG177" s="185"/>
    </row>
    <row r="178" spans="1:33" ht="28.5" hidden="1" customHeight="1">
      <c r="A178" s="445">
        <v>157</v>
      </c>
      <c r="B178" s="446">
        <v>77</v>
      </c>
      <c r="C178" s="446">
        <v>1</v>
      </c>
      <c r="D178" s="493" t="s">
        <v>909</v>
      </c>
      <c r="E178" s="507"/>
      <c r="F178" s="450" t="s">
        <v>910</v>
      </c>
      <c r="G178" s="451"/>
      <c r="H178" s="494">
        <v>42550</v>
      </c>
      <c r="I178" s="495" t="s">
        <v>911</v>
      </c>
      <c r="J178" s="463">
        <v>23306</v>
      </c>
      <c r="K178" s="461">
        <v>23306</v>
      </c>
      <c r="L178" s="558">
        <v>23306</v>
      </c>
      <c r="M178" s="465" t="s">
        <v>191</v>
      </c>
      <c r="N178" s="611">
        <v>23306</v>
      </c>
      <c r="O178" s="455">
        <f t="shared" si="24"/>
        <v>0</v>
      </c>
      <c r="P178" s="459"/>
      <c r="Q178" s="457"/>
      <c r="R178" s="457"/>
      <c r="S178" s="457">
        <f t="shared" si="23"/>
        <v>23306</v>
      </c>
      <c r="T178" s="457"/>
      <c r="U178" s="457"/>
      <c r="V178" s="457"/>
      <c r="W178" s="457">
        <f>IF(ISBLANK(N178),"",IF(ISNUMBER(N178),(N178-T178),IF(LEFT(N178,3)="額未定",N178,"*")))</f>
        <v>23306</v>
      </c>
      <c r="X178" s="457">
        <f>IF(ISBLANK(N178),"",(IF(ISERROR(S178-U178),0,(S178-U178))))</f>
        <v>23306</v>
      </c>
      <c r="Y178" s="459"/>
      <c r="Z178" s="495"/>
      <c r="AA178" s="459"/>
      <c r="AB178" s="445" t="s">
        <v>534</v>
      </c>
      <c r="AC178" s="445" t="s">
        <v>912</v>
      </c>
      <c r="AD178" s="445" t="s">
        <v>1652</v>
      </c>
      <c r="AE178" s="445" t="s">
        <v>1653</v>
      </c>
      <c r="AF178" s="445" t="s">
        <v>913</v>
      </c>
      <c r="AG178" s="185"/>
    </row>
    <row r="179" spans="1:33" ht="17.25" hidden="1" customHeight="1">
      <c r="A179" s="445">
        <v>98</v>
      </c>
      <c r="B179" s="446">
        <v>78</v>
      </c>
      <c r="C179" s="447">
        <v>1</v>
      </c>
      <c r="D179" s="559" t="s">
        <v>227</v>
      </c>
      <c r="E179" s="449" t="s">
        <v>914</v>
      </c>
      <c r="F179" s="450" t="s">
        <v>493</v>
      </c>
      <c r="G179" s="451">
        <f>COUNTIF($D$3:$D$374,D179)</f>
        <v>2</v>
      </c>
      <c r="H179" s="452">
        <v>42550</v>
      </c>
      <c r="I179" s="448"/>
      <c r="J179" s="453">
        <v>833976</v>
      </c>
      <c r="K179" s="464">
        <v>833976</v>
      </c>
      <c r="L179" s="464">
        <v>833976</v>
      </c>
      <c r="M179" s="454" t="s">
        <v>191</v>
      </c>
      <c r="N179" s="638">
        <v>833976</v>
      </c>
      <c r="O179" s="455">
        <f t="shared" si="24"/>
        <v>0</v>
      </c>
      <c r="P179" s="456"/>
      <c r="Q179" s="457"/>
      <c r="R179" s="457"/>
      <c r="S179" s="457">
        <f t="shared" si="23"/>
        <v>833976</v>
      </c>
      <c r="T179" s="457"/>
      <c r="U179" s="457"/>
      <c r="V179" s="457"/>
      <c r="W179" s="457">
        <f>IF(ISBLANK(N179),"",IF(ISNUMBER(N179),(N179-T179),IF(LEFT(N179,3)="額未定",N179,"*")))</f>
        <v>833976</v>
      </c>
      <c r="X179" s="457">
        <f>IF(ISBLANK(N179),"",(IF(ISERROR(S179-U179),0,(S179-U179))))</f>
        <v>833976</v>
      </c>
      <c r="Y179" s="456"/>
      <c r="Z179" s="458"/>
      <c r="AA179" s="459" t="s">
        <v>495</v>
      </c>
      <c r="AB179" s="193" t="s">
        <v>915</v>
      </c>
      <c r="AC179" s="194" t="s">
        <v>916</v>
      </c>
      <c r="AD179" s="193" t="s">
        <v>917</v>
      </c>
      <c r="AE179" s="193" t="s">
        <v>918</v>
      </c>
      <c r="AF179" s="460"/>
      <c r="AG179" s="185"/>
    </row>
    <row r="180" spans="1:33" s="188" customFormat="1" hidden="1">
      <c r="A180" s="472">
        <v>98</v>
      </c>
      <c r="B180" s="473">
        <v>78</v>
      </c>
      <c r="C180" s="474">
        <v>2</v>
      </c>
      <c r="D180" s="475" t="s">
        <v>227</v>
      </c>
      <c r="E180" s="476" t="s">
        <v>914</v>
      </c>
      <c r="F180" s="477" t="s">
        <v>493</v>
      </c>
      <c r="G180" s="478">
        <f>COUNTIF($D$3:$D$374,D180)</f>
        <v>2</v>
      </c>
      <c r="H180" s="479">
        <v>42550</v>
      </c>
      <c r="I180" s="475" t="s">
        <v>820</v>
      </c>
      <c r="J180" s="480"/>
      <c r="K180" s="480"/>
      <c r="L180" s="480"/>
      <c r="M180" s="481" t="s">
        <v>191</v>
      </c>
      <c r="N180" s="639">
        <v>21600</v>
      </c>
      <c r="O180" s="482">
        <f t="shared" si="24"/>
        <v>-21600</v>
      </c>
      <c r="P180" s="483"/>
      <c r="Q180" s="484"/>
      <c r="R180" s="484"/>
      <c r="S180" s="484">
        <f t="shared" si="23"/>
        <v>21600</v>
      </c>
      <c r="T180" s="484"/>
      <c r="U180" s="484"/>
      <c r="V180" s="484"/>
      <c r="W180" s="484"/>
      <c r="X180" s="484"/>
      <c r="Y180" s="483"/>
      <c r="Z180" s="485"/>
      <c r="AA180" s="486" t="s">
        <v>495</v>
      </c>
      <c r="AB180" s="487" t="s">
        <v>915</v>
      </c>
      <c r="AC180" s="472" t="s">
        <v>916</v>
      </c>
      <c r="AD180" s="487" t="s">
        <v>917</v>
      </c>
      <c r="AE180" s="487" t="s">
        <v>918</v>
      </c>
      <c r="AF180" s="487"/>
      <c r="AG180" s="187"/>
    </row>
    <row r="181" spans="1:33" ht="17.25" hidden="1" customHeight="1">
      <c r="A181" s="445">
        <v>3</v>
      </c>
      <c r="B181" s="446">
        <v>79</v>
      </c>
      <c r="C181" s="447">
        <v>1</v>
      </c>
      <c r="D181" s="448" t="s">
        <v>919</v>
      </c>
      <c r="E181" s="449" t="s">
        <v>920</v>
      </c>
      <c r="F181" s="450" t="s">
        <v>493</v>
      </c>
      <c r="G181" s="451">
        <f>COUNTIF($D$3:$D$374,D181)</f>
        <v>1</v>
      </c>
      <c r="H181" s="452">
        <v>42550</v>
      </c>
      <c r="I181" s="448"/>
      <c r="J181" s="453">
        <v>3015927</v>
      </c>
      <c r="K181" s="464">
        <v>3015927</v>
      </c>
      <c r="L181" s="464">
        <v>3015927</v>
      </c>
      <c r="M181" s="454" t="s">
        <v>191</v>
      </c>
      <c r="N181" s="607">
        <v>3015927</v>
      </c>
      <c r="O181" s="455">
        <f t="shared" si="24"/>
        <v>0</v>
      </c>
      <c r="P181" s="456"/>
      <c r="Q181" s="457"/>
      <c r="R181" s="457"/>
      <c r="S181" s="457">
        <f t="shared" si="23"/>
        <v>3015927</v>
      </c>
      <c r="T181" s="457"/>
      <c r="U181" s="457"/>
      <c r="V181" s="457"/>
      <c r="W181" s="457">
        <f t="shared" ref="W181:W195" si="26">IF(ISBLANK(N181),"",IF(ISNUMBER(N181),(N181-T181),IF(LEFT(N181,3)="額未定",N181,"*")))</f>
        <v>3015927</v>
      </c>
      <c r="X181" s="457">
        <f t="shared" ref="X181:X195" si="27">IF(ISBLANK(N181),"",(IF(ISERROR(S181-U181),0,(S181-U181))))</f>
        <v>3015927</v>
      </c>
      <c r="Y181" s="456"/>
      <c r="Z181" s="458"/>
      <c r="AA181" s="459" t="s">
        <v>495</v>
      </c>
      <c r="AB181" s="489" t="s">
        <v>921</v>
      </c>
      <c r="AC181" s="490" t="s">
        <v>922</v>
      </c>
      <c r="AD181" s="460" t="s">
        <v>923</v>
      </c>
      <c r="AE181" s="460" t="s">
        <v>924</v>
      </c>
      <c r="AF181" s="460" t="s">
        <v>925</v>
      </c>
      <c r="AG181" s="185"/>
    </row>
    <row r="182" spans="1:33" s="188" customFormat="1" ht="17.25" hidden="1" customHeight="1">
      <c r="A182" s="472">
        <v>130</v>
      </c>
      <c r="B182" s="473">
        <v>80</v>
      </c>
      <c r="C182" s="474">
        <v>1</v>
      </c>
      <c r="D182" s="475" t="s">
        <v>926</v>
      </c>
      <c r="E182" s="476"/>
      <c r="F182" s="477" t="s">
        <v>927</v>
      </c>
      <c r="G182" s="478"/>
      <c r="H182" s="479">
        <v>42550</v>
      </c>
      <c r="I182" s="475" t="s">
        <v>928</v>
      </c>
      <c r="J182" s="504"/>
      <c r="K182" s="480">
        <v>0</v>
      </c>
      <c r="L182" s="480">
        <v>0</v>
      </c>
      <c r="M182" s="505" t="s">
        <v>191</v>
      </c>
      <c r="N182" s="640">
        <v>4573</v>
      </c>
      <c r="O182" s="482">
        <f t="shared" si="24"/>
        <v>-4573</v>
      </c>
      <c r="P182" s="549"/>
      <c r="Q182" s="484"/>
      <c r="R182" s="484"/>
      <c r="S182" s="484">
        <f t="shared" si="23"/>
        <v>4573</v>
      </c>
      <c r="T182" s="484"/>
      <c r="U182" s="484"/>
      <c r="V182" s="484"/>
      <c r="W182" s="484">
        <f t="shared" si="26"/>
        <v>4573</v>
      </c>
      <c r="X182" s="484">
        <f t="shared" si="27"/>
        <v>4573</v>
      </c>
      <c r="Y182" s="549"/>
      <c r="Z182" s="485" t="s">
        <v>929</v>
      </c>
      <c r="AA182" s="486" t="s">
        <v>495</v>
      </c>
      <c r="AB182" s="487" t="s">
        <v>1654</v>
      </c>
      <c r="AC182" s="472" t="s">
        <v>930</v>
      </c>
      <c r="AD182" s="487" t="s">
        <v>1655</v>
      </c>
      <c r="AE182" s="487" t="s">
        <v>1656</v>
      </c>
      <c r="AF182" s="487" t="s">
        <v>931</v>
      </c>
      <c r="AG182" s="187" t="s">
        <v>932</v>
      </c>
    </row>
    <row r="183" spans="1:33" ht="17.25" hidden="1" customHeight="1">
      <c r="A183" s="445">
        <v>52</v>
      </c>
      <c r="B183" s="446">
        <v>81</v>
      </c>
      <c r="C183" s="447">
        <v>1</v>
      </c>
      <c r="D183" s="448" t="s">
        <v>933</v>
      </c>
      <c r="E183" s="449" t="s">
        <v>666</v>
      </c>
      <c r="F183" s="450" t="s">
        <v>493</v>
      </c>
      <c r="G183" s="451">
        <f t="shared" ref="G183:G195" si="28">COUNTIF($D$3:$D$374,D183)</f>
        <v>1</v>
      </c>
      <c r="H183" s="452">
        <v>42550</v>
      </c>
      <c r="I183" s="448"/>
      <c r="J183" s="453">
        <v>11307</v>
      </c>
      <c r="K183" s="464">
        <v>11307</v>
      </c>
      <c r="L183" s="464">
        <v>11307</v>
      </c>
      <c r="M183" s="454" t="s">
        <v>191</v>
      </c>
      <c r="N183" s="607">
        <v>11307</v>
      </c>
      <c r="O183" s="455">
        <f t="shared" si="24"/>
        <v>0</v>
      </c>
      <c r="P183" s="456"/>
      <c r="Q183" s="457"/>
      <c r="R183" s="457"/>
      <c r="S183" s="457">
        <f t="shared" si="23"/>
        <v>11307</v>
      </c>
      <c r="T183" s="457"/>
      <c r="U183" s="457"/>
      <c r="V183" s="457"/>
      <c r="W183" s="457">
        <f t="shared" si="26"/>
        <v>11307</v>
      </c>
      <c r="X183" s="457">
        <f t="shared" si="27"/>
        <v>11307</v>
      </c>
      <c r="Y183" s="456"/>
      <c r="Z183" s="458"/>
      <c r="AA183" s="459" t="s">
        <v>495</v>
      </c>
      <c r="AB183" s="460" t="s">
        <v>934</v>
      </c>
      <c r="AC183" s="445" t="s">
        <v>935</v>
      </c>
      <c r="AD183" s="460" t="s">
        <v>936</v>
      </c>
      <c r="AE183" s="460" t="s">
        <v>937</v>
      </c>
      <c r="AF183" s="460"/>
      <c r="AG183" s="185"/>
    </row>
    <row r="184" spans="1:33" ht="17.25" hidden="1" customHeight="1">
      <c r="A184" s="445">
        <v>15</v>
      </c>
      <c r="B184" s="446">
        <v>82</v>
      </c>
      <c r="C184" s="447">
        <v>1</v>
      </c>
      <c r="D184" s="448" t="s">
        <v>938</v>
      </c>
      <c r="E184" s="449" t="s">
        <v>546</v>
      </c>
      <c r="F184" s="450" t="s">
        <v>493</v>
      </c>
      <c r="G184" s="451">
        <f t="shared" si="28"/>
        <v>1</v>
      </c>
      <c r="H184" s="452">
        <v>42551</v>
      </c>
      <c r="I184" s="448"/>
      <c r="J184" s="453" t="s">
        <v>821</v>
      </c>
      <c r="K184" s="560">
        <v>140184</v>
      </c>
      <c r="L184" s="560">
        <v>140184</v>
      </c>
      <c r="M184" s="454" t="s">
        <v>191</v>
      </c>
      <c r="N184" s="607">
        <v>140184</v>
      </c>
      <c r="O184" s="455">
        <f t="shared" si="24"/>
        <v>0</v>
      </c>
      <c r="P184" s="454" t="s">
        <v>939</v>
      </c>
      <c r="Q184" s="457"/>
      <c r="R184" s="457"/>
      <c r="S184" s="457">
        <f t="shared" si="23"/>
        <v>140184</v>
      </c>
      <c r="T184" s="457"/>
      <c r="U184" s="457"/>
      <c r="V184" s="457"/>
      <c r="W184" s="457">
        <f t="shared" si="26"/>
        <v>140184</v>
      </c>
      <c r="X184" s="457">
        <f t="shared" si="27"/>
        <v>140184</v>
      </c>
      <c r="Y184" s="552"/>
      <c r="Z184" s="458"/>
      <c r="AA184" s="459" t="s">
        <v>495</v>
      </c>
      <c r="AB184" s="462" t="s">
        <v>940</v>
      </c>
      <c r="AC184" s="496" t="s">
        <v>941</v>
      </c>
      <c r="AD184" s="462" t="s">
        <v>942</v>
      </c>
      <c r="AE184" s="462" t="s">
        <v>943</v>
      </c>
      <c r="AF184" s="460" t="s">
        <v>944</v>
      </c>
      <c r="AG184" s="185"/>
    </row>
    <row r="185" spans="1:33" ht="17.25" hidden="1" customHeight="1">
      <c r="A185" s="445">
        <v>25</v>
      </c>
      <c r="B185" s="446">
        <v>83</v>
      </c>
      <c r="C185" s="447">
        <v>1</v>
      </c>
      <c r="D185" s="448" t="s">
        <v>945</v>
      </c>
      <c r="E185" s="449" t="s">
        <v>806</v>
      </c>
      <c r="F185" s="450" t="s">
        <v>493</v>
      </c>
      <c r="G185" s="451">
        <f t="shared" si="28"/>
        <v>1</v>
      </c>
      <c r="H185" s="452">
        <v>42551</v>
      </c>
      <c r="I185" s="448"/>
      <c r="J185" s="453">
        <v>1510380</v>
      </c>
      <c r="K185" s="464">
        <v>2254284</v>
      </c>
      <c r="L185" s="464">
        <v>2254284</v>
      </c>
      <c r="M185" s="454" t="s">
        <v>191</v>
      </c>
      <c r="N185" s="607">
        <v>2254284</v>
      </c>
      <c r="O185" s="455">
        <f t="shared" si="24"/>
        <v>0</v>
      </c>
      <c r="P185" s="456"/>
      <c r="Q185" s="457"/>
      <c r="R185" s="457"/>
      <c r="S185" s="457">
        <f t="shared" si="23"/>
        <v>2254284</v>
      </c>
      <c r="T185" s="457"/>
      <c r="U185" s="457"/>
      <c r="V185" s="457"/>
      <c r="W185" s="457">
        <f t="shared" si="26"/>
        <v>2254284</v>
      </c>
      <c r="X185" s="457">
        <f t="shared" si="27"/>
        <v>2254284</v>
      </c>
      <c r="Y185" s="456"/>
      <c r="Z185" s="458"/>
      <c r="AA185" s="459" t="s">
        <v>495</v>
      </c>
      <c r="AB185" s="460" t="s">
        <v>946</v>
      </c>
      <c r="AC185" s="445" t="s">
        <v>947</v>
      </c>
      <c r="AD185" s="460" t="s">
        <v>948</v>
      </c>
      <c r="AE185" s="460" t="s">
        <v>949</v>
      </c>
      <c r="AF185" s="460" t="s">
        <v>950</v>
      </c>
      <c r="AG185" s="185"/>
    </row>
    <row r="186" spans="1:33" s="192" customFormat="1" ht="17.25" hidden="1" customHeight="1">
      <c r="A186" s="529">
        <v>108</v>
      </c>
      <c r="B186" s="530">
        <v>84</v>
      </c>
      <c r="C186" s="531">
        <v>1</v>
      </c>
      <c r="D186" s="532" t="s">
        <v>951</v>
      </c>
      <c r="E186" s="533" t="s">
        <v>819</v>
      </c>
      <c r="F186" s="534" t="s">
        <v>493</v>
      </c>
      <c r="G186" s="535">
        <f t="shared" si="28"/>
        <v>2</v>
      </c>
      <c r="H186" s="536">
        <v>42551</v>
      </c>
      <c r="I186" s="532"/>
      <c r="J186" s="537">
        <v>15494000</v>
      </c>
      <c r="K186" s="537">
        <v>0</v>
      </c>
      <c r="L186" s="537">
        <v>15494000</v>
      </c>
      <c r="M186" s="538" t="s">
        <v>952</v>
      </c>
      <c r="N186" s="639">
        <v>11567230</v>
      </c>
      <c r="O186" s="539">
        <f t="shared" si="24"/>
        <v>3926770</v>
      </c>
      <c r="P186" s="540">
        <f>O186+O187</f>
        <v>-2854330</v>
      </c>
      <c r="Q186" s="541"/>
      <c r="R186" s="541">
        <v>2481100</v>
      </c>
      <c r="S186" s="541">
        <f t="shared" si="23"/>
        <v>11567230</v>
      </c>
      <c r="T186" s="541"/>
      <c r="U186" s="541"/>
      <c r="V186" s="541"/>
      <c r="W186" s="541">
        <f t="shared" si="26"/>
        <v>11567230</v>
      </c>
      <c r="X186" s="541">
        <f t="shared" si="27"/>
        <v>11567230</v>
      </c>
      <c r="Y186" s="540"/>
      <c r="Z186" s="542"/>
      <c r="AA186" s="543" t="s">
        <v>495</v>
      </c>
      <c r="AB186" s="544" t="s">
        <v>953</v>
      </c>
      <c r="AC186" s="529" t="s">
        <v>954</v>
      </c>
      <c r="AD186" s="544" t="s">
        <v>1657</v>
      </c>
      <c r="AE186" s="544" t="s">
        <v>1658</v>
      </c>
      <c r="AF186" s="544" t="s">
        <v>955</v>
      </c>
      <c r="AG186" s="191"/>
    </row>
    <row r="187" spans="1:33" s="192" customFormat="1" ht="17.25" hidden="1" customHeight="1">
      <c r="A187" s="529">
        <v>108</v>
      </c>
      <c r="B187" s="530">
        <v>84</v>
      </c>
      <c r="C187" s="531">
        <v>2</v>
      </c>
      <c r="D187" s="532" t="s">
        <v>951</v>
      </c>
      <c r="E187" s="533" t="s">
        <v>819</v>
      </c>
      <c r="F187" s="534" t="s">
        <v>493</v>
      </c>
      <c r="G187" s="535">
        <f t="shared" si="28"/>
        <v>2</v>
      </c>
      <c r="H187" s="536">
        <v>42551</v>
      </c>
      <c r="I187" s="532"/>
      <c r="J187" s="537"/>
      <c r="K187" s="537"/>
      <c r="L187" s="537"/>
      <c r="M187" s="538" t="s">
        <v>952</v>
      </c>
      <c r="N187" s="608">
        <v>6781100</v>
      </c>
      <c r="O187" s="539">
        <f t="shared" si="24"/>
        <v>-6781100</v>
      </c>
      <c r="P187" s="540"/>
      <c r="Q187" s="541"/>
      <c r="R187" s="541"/>
      <c r="S187" s="541">
        <f t="shared" si="23"/>
        <v>6781100</v>
      </c>
      <c r="T187" s="541"/>
      <c r="U187" s="541"/>
      <c r="V187" s="541"/>
      <c r="W187" s="541">
        <f t="shared" si="26"/>
        <v>6781100</v>
      </c>
      <c r="X187" s="541">
        <f t="shared" si="27"/>
        <v>6781100</v>
      </c>
      <c r="Y187" s="540"/>
      <c r="Z187" s="542"/>
      <c r="AA187" s="543" t="s">
        <v>495</v>
      </c>
      <c r="AB187" s="544" t="s">
        <v>953</v>
      </c>
      <c r="AC187" s="529" t="s">
        <v>954</v>
      </c>
      <c r="AD187" s="544" t="s">
        <v>1657</v>
      </c>
      <c r="AE187" s="544" t="s">
        <v>1658</v>
      </c>
      <c r="AF187" s="544" t="s">
        <v>955</v>
      </c>
      <c r="AG187" s="191"/>
    </row>
    <row r="188" spans="1:33" ht="17.25" hidden="1" customHeight="1">
      <c r="A188" s="445">
        <v>119</v>
      </c>
      <c r="B188" s="446">
        <v>85</v>
      </c>
      <c r="C188" s="447">
        <v>1</v>
      </c>
      <c r="D188" s="448" t="s">
        <v>956</v>
      </c>
      <c r="E188" s="449" t="s">
        <v>540</v>
      </c>
      <c r="F188" s="450" t="s">
        <v>493</v>
      </c>
      <c r="G188" s="451">
        <f t="shared" si="28"/>
        <v>1</v>
      </c>
      <c r="H188" s="452">
        <v>42551</v>
      </c>
      <c r="I188" s="448" t="s">
        <v>957</v>
      </c>
      <c r="J188" s="463" t="s">
        <v>523</v>
      </c>
      <c r="K188" s="461">
        <v>86400</v>
      </c>
      <c r="L188" s="461">
        <v>86400</v>
      </c>
      <c r="M188" s="465" t="s">
        <v>191</v>
      </c>
      <c r="N188" s="611">
        <v>86400</v>
      </c>
      <c r="O188" s="455">
        <f t="shared" si="24"/>
        <v>0</v>
      </c>
      <c r="P188" s="466"/>
      <c r="Q188" s="457"/>
      <c r="R188" s="457"/>
      <c r="S188" s="457">
        <f t="shared" si="23"/>
        <v>86400</v>
      </c>
      <c r="T188" s="457"/>
      <c r="U188" s="457"/>
      <c r="V188" s="457"/>
      <c r="W188" s="457">
        <f t="shared" si="26"/>
        <v>86400</v>
      </c>
      <c r="X188" s="457">
        <f t="shared" si="27"/>
        <v>86400</v>
      </c>
      <c r="Y188" s="466"/>
      <c r="Z188" s="458"/>
      <c r="AA188" s="459" t="s">
        <v>495</v>
      </c>
      <c r="AB188" s="460" t="s">
        <v>958</v>
      </c>
      <c r="AC188" s="445" t="s">
        <v>959</v>
      </c>
      <c r="AD188" s="460" t="s">
        <v>960</v>
      </c>
      <c r="AE188" s="460"/>
      <c r="AF188" s="460"/>
      <c r="AG188" s="185" t="s">
        <v>501</v>
      </c>
    </row>
    <row r="189" spans="1:33" ht="17.25" hidden="1" customHeight="1">
      <c r="A189" s="445">
        <v>39</v>
      </c>
      <c r="B189" s="446">
        <v>86</v>
      </c>
      <c r="C189" s="447">
        <v>1</v>
      </c>
      <c r="D189" s="448" t="s">
        <v>961</v>
      </c>
      <c r="E189" s="449" t="s">
        <v>962</v>
      </c>
      <c r="F189" s="450" t="s">
        <v>493</v>
      </c>
      <c r="G189" s="451">
        <f t="shared" si="28"/>
        <v>1</v>
      </c>
      <c r="H189" s="452">
        <v>42552</v>
      </c>
      <c r="I189" s="448"/>
      <c r="J189" s="453">
        <v>258508</v>
      </c>
      <c r="K189" s="464">
        <v>672969</v>
      </c>
      <c r="L189" s="464">
        <v>672969</v>
      </c>
      <c r="M189" s="454" t="s">
        <v>191</v>
      </c>
      <c r="N189" s="453">
        <v>672969</v>
      </c>
      <c r="O189" s="455">
        <f t="shared" si="24"/>
        <v>0</v>
      </c>
      <c r="P189" s="456"/>
      <c r="Q189" s="457"/>
      <c r="R189" s="457"/>
      <c r="S189" s="457">
        <f t="shared" si="23"/>
        <v>672969</v>
      </c>
      <c r="T189" s="457"/>
      <c r="U189" s="457"/>
      <c r="V189" s="457"/>
      <c r="W189" s="457">
        <f t="shared" si="26"/>
        <v>672969</v>
      </c>
      <c r="X189" s="457">
        <f t="shared" si="27"/>
        <v>672969</v>
      </c>
      <c r="Y189" s="456"/>
      <c r="Z189" s="458"/>
      <c r="AA189" s="459" t="s">
        <v>495</v>
      </c>
      <c r="AB189" s="460" t="s">
        <v>963</v>
      </c>
      <c r="AC189" s="445" t="s">
        <v>964</v>
      </c>
      <c r="AD189" s="460" t="s">
        <v>1659</v>
      </c>
      <c r="AE189" s="460" t="s">
        <v>965</v>
      </c>
      <c r="AF189" s="460" t="s">
        <v>966</v>
      </c>
      <c r="AG189" s="185"/>
    </row>
    <row r="190" spans="1:33" s="188" customFormat="1" ht="17.25" hidden="1" customHeight="1">
      <c r="A190" s="472">
        <v>84</v>
      </c>
      <c r="B190" s="473">
        <v>87</v>
      </c>
      <c r="C190" s="474">
        <v>1</v>
      </c>
      <c r="D190" s="475" t="s">
        <v>967</v>
      </c>
      <c r="E190" s="476" t="s">
        <v>676</v>
      </c>
      <c r="F190" s="477" t="s">
        <v>493</v>
      </c>
      <c r="G190" s="478">
        <f t="shared" si="28"/>
        <v>1</v>
      </c>
      <c r="H190" s="479">
        <v>42552</v>
      </c>
      <c r="I190" s="475" t="s">
        <v>820</v>
      </c>
      <c r="J190" s="480">
        <v>36713</v>
      </c>
      <c r="K190" s="480">
        <v>53366</v>
      </c>
      <c r="L190" s="480">
        <v>75168</v>
      </c>
      <c r="M190" s="481" t="s">
        <v>191</v>
      </c>
      <c r="N190" s="639">
        <v>75168</v>
      </c>
      <c r="O190" s="482">
        <f t="shared" si="24"/>
        <v>0</v>
      </c>
      <c r="P190" s="483"/>
      <c r="Q190" s="484"/>
      <c r="R190" s="484"/>
      <c r="S190" s="484">
        <f t="shared" si="23"/>
        <v>75168</v>
      </c>
      <c r="T190" s="484"/>
      <c r="U190" s="484"/>
      <c r="V190" s="484"/>
      <c r="W190" s="484">
        <f t="shared" si="26"/>
        <v>75168</v>
      </c>
      <c r="X190" s="484">
        <f t="shared" si="27"/>
        <v>75168</v>
      </c>
      <c r="Y190" s="483"/>
      <c r="Z190" s="485"/>
      <c r="AA190" s="486" t="s">
        <v>495</v>
      </c>
      <c r="AB190" s="488" t="s">
        <v>1660</v>
      </c>
      <c r="AC190" s="506" t="s">
        <v>968</v>
      </c>
      <c r="AD190" s="487" t="s">
        <v>969</v>
      </c>
      <c r="AE190" s="487" t="s">
        <v>970</v>
      </c>
      <c r="AF190" s="487" t="s">
        <v>971</v>
      </c>
      <c r="AG190" s="187"/>
    </row>
    <row r="191" spans="1:33" ht="17.25" hidden="1" customHeight="1">
      <c r="A191" s="445">
        <v>71</v>
      </c>
      <c r="B191" s="446">
        <v>88</v>
      </c>
      <c r="C191" s="447">
        <v>1</v>
      </c>
      <c r="D191" s="448" t="s">
        <v>972</v>
      </c>
      <c r="E191" s="449" t="s">
        <v>640</v>
      </c>
      <c r="F191" s="450" t="s">
        <v>493</v>
      </c>
      <c r="G191" s="451">
        <f t="shared" si="28"/>
        <v>1</v>
      </c>
      <c r="H191" s="452">
        <v>42552</v>
      </c>
      <c r="I191" s="448"/>
      <c r="J191" s="453">
        <v>6513</v>
      </c>
      <c r="K191" s="461">
        <v>6513</v>
      </c>
      <c r="L191" s="461">
        <v>6513</v>
      </c>
      <c r="M191" s="454" t="s">
        <v>973</v>
      </c>
      <c r="N191" s="638">
        <v>6513</v>
      </c>
      <c r="O191" s="455">
        <f t="shared" si="24"/>
        <v>0</v>
      </c>
      <c r="P191" s="456"/>
      <c r="Q191" s="457"/>
      <c r="R191" s="457"/>
      <c r="S191" s="457">
        <f t="shared" si="23"/>
        <v>6513</v>
      </c>
      <c r="T191" s="457"/>
      <c r="U191" s="457"/>
      <c r="V191" s="457"/>
      <c r="W191" s="457">
        <f t="shared" si="26"/>
        <v>6513</v>
      </c>
      <c r="X191" s="457">
        <f t="shared" si="27"/>
        <v>6513</v>
      </c>
      <c r="Y191" s="456"/>
      <c r="Z191" s="458"/>
      <c r="AA191" s="459" t="s">
        <v>495</v>
      </c>
      <c r="AB191" s="460" t="s">
        <v>974</v>
      </c>
      <c r="AC191" s="445" t="s">
        <v>975</v>
      </c>
      <c r="AD191" s="460" t="s">
        <v>1661</v>
      </c>
      <c r="AE191" s="460" t="s">
        <v>1662</v>
      </c>
      <c r="AF191" s="460" t="s">
        <v>976</v>
      </c>
      <c r="AG191" s="185"/>
    </row>
    <row r="192" spans="1:33" s="188" customFormat="1" hidden="1">
      <c r="A192" s="472">
        <v>20</v>
      </c>
      <c r="B192" s="473">
        <v>89</v>
      </c>
      <c r="C192" s="474">
        <v>1</v>
      </c>
      <c r="D192" s="475" t="s">
        <v>211</v>
      </c>
      <c r="E192" s="476" t="s">
        <v>819</v>
      </c>
      <c r="F192" s="477" t="s">
        <v>493</v>
      </c>
      <c r="G192" s="478">
        <f t="shared" si="28"/>
        <v>3</v>
      </c>
      <c r="H192" s="479">
        <v>42552</v>
      </c>
      <c r="I192" s="475" t="s">
        <v>820</v>
      </c>
      <c r="J192" s="480">
        <v>9467992</v>
      </c>
      <c r="K192" s="480">
        <v>14998434</v>
      </c>
      <c r="L192" s="608">
        <v>6322989</v>
      </c>
      <c r="M192" s="481" t="s">
        <v>191</v>
      </c>
      <c r="N192" s="480">
        <v>6338476</v>
      </c>
      <c r="O192" s="482">
        <f t="shared" si="24"/>
        <v>-15487</v>
      </c>
      <c r="P192" s="483" t="s">
        <v>1663</v>
      </c>
      <c r="Q192" s="484"/>
      <c r="R192" s="484"/>
      <c r="S192" s="484">
        <f t="shared" si="23"/>
        <v>6338476</v>
      </c>
      <c r="T192" s="484"/>
      <c r="U192" s="484"/>
      <c r="V192" s="484"/>
      <c r="W192" s="484">
        <f t="shared" si="26"/>
        <v>6338476</v>
      </c>
      <c r="X192" s="484">
        <f t="shared" si="27"/>
        <v>6338476</v>
      </c>
      <c r="Y192" s="483"/>
      <c r="Z192" s="485"/>
      <c r="AA192" s="486" t="s">
        <v>495</v>
      </c>
      <c r="AB192" s="487" t="s">
        <v>977</v>
      </c>
      <c r="AC192" s="472" t="s">
        <v>978</v>
      </c>
      <c r="AD192" s="487" t="s">
        <v>979</v>
      </c>
      <c r="AE192" s="487" t="s">
        <v>980</v>
      </c>
      <c r="AF192" s="487" t="s">
        <v>981</v>
      </c>
      <c r="AG192" s="187"/>
    </row>
    <row r="193" spans="1:33" hidden="1">
      <c r="A193" s="445">
        <v>20</v>
      </c>
      <c r="B193" s="446">
        <v>89</v>
      </c>
      <c r="C193" s="447">
        <v>2</v>
      </c>
      <c r="D193" s="448" t="s">
        <v>211</v>
      </c>
      <c r="E193" s="449" t="s">
        <v>819</v>
      </c>
      <c r="F193" s="450" t="s">
        <v>493</v>
      </c>
      <c r="G193" s="451">
        <f t="shared" si="28"/>
        <v>3</v>
      </c>
      <c r="H193" s="452">
        <v>42552</v>
      </c>
      <c r="I193" s="448" t="s">
        <v>820</v>
      </c>
      <c r="J193" s="453"/>
      <c r="K193" s="464"/>
      <c r="L193" s="607">
        <v>3145003</v>
      </c>
      <c r="M193" s="454" t="s">
        <v>191</v>
      </c>
      <c r="N193" s="453">
        <v>3145003</v>
      </c>
      <c r="O193" s="455">
        <f t="shared" si="24"/>
        <v>0</v>
      </c>
      <c r="P193" s="456"/>
      <c r="Q193" s="457"/>
      <c r="R193" s="457"/>
      <c r="S193" s="457">
        <f t="shared" si="23"/>
        <v>3145003</v>
      </c>
      <c r="T193" s="457"/>
      <c r="U193" s="457"/>
      <c r="V193" s="457"/>
      <c r="W193" s="457">
        <f t="shared" si="26"/>
        <v>3145003</v>
      </c>
      <c r="X193" s="457">
        <f t="shared" si="27"/>
        <v>3145003</v>
      </c>
      <c r="Y193" s="456"/>
      <c r="Z193" s="458"/>
      <c r="AA193" s="459" t="s">
        <v>495</v>
      </c>
      <c r="AB193" s="460" t="s">
        <v>977</v>
      </c>
      <c r="AC193" s="445" t="s">
        <v>978</v>
      </c>
      <c r="AD193" s="460" t="s">
        <v>979</v>
      </c>
      <c r="AE193" s="460" t="s">
        <v>980</v>
      </c>
      <c r="AF193" s="460" t="s">
        <v>981</v>
      </c>
      <c r="AG193" s="185"/>
    </row>
    <row r="194" spans="1:33" hidden="1">
      <c r="A194" s="445">
        <v>20</v>
      </c>
      <c r="B194" s="446">
        <v>89</v>
      </c>
      <c r="C194" s="447">
        <v>3</v>
      </c>
      <c r="D194" s="448" t="s">
        <v>211</v>
      </c>
      <c r="E194" s="449" t="s">
        <v>819</v>
      </c>
      <c r="F194" s="450" t="s">
        <v>493</v>
      </c>
      <c r="G194" s="451">
        <f t="shared" si="28"/>
        <v>3</v>
      </c>
      <c r="H194" s="452">
        <v>42552</v>
      </c>
      <c r="I194" s="448" t="s">
        <v>820</v>
      </c>
      <c r="J194" s="453"/>
      <c r="K194" s="464"/>
      <c r="L194" s="607">
        <v>5530442</v>
      </c>
      <c r="M194" s="454" t="s">
        <v>191</v>
      </c>
      <c r="N194" s="453">
        <v>5530442</v>
      </c>
      <c r="O194" s="455">
        <f t="shared" si="24"/>
        <v>0</v>
      </c>
      <c r="P194" s="456"/>
      <c r="Q194" s="457"/>
      <c r="R194" s="457"/>
      <c r="S194" s="457">
        <f t="shared" si="23"/>
        <v>5530442</v>
      </c>
      <c r="T194" s="457"/>
      <c r="U194" s="457"/>
      <c r="V194" s="457"/>
      <c r="W194" s="457">
        <f t="shared" si="26"/>
        <v>5530442</v>
      </c>
      <c r="X194" s="457">
        <f t="shared" si="27"/>
        <v>5530442</v>
      </c>
      <c r="Y194" s="456"/>
      <c r="Z194" s="458"/>
      <c r="AA194" s="459" t="s">
        <v>495</v>
      </c>
      <c r="AB194" s="460" t="s">
        <v>977</v>
      </c>
      <c r="AC194" s="445" t="s">
        <v>978</v>
      </c>
      <c r="AD194" s="460" t="s">
        <v>979</v>
      </c>
      <c r="AE194" s="460" t="s">
        <v>980</v>
      </c>
      <c r="AF194" s="460" t="s">
        <v>981</v>
      </c>
      <c r="AG194" s="185"/>
    </row>
    <row r="195" spans="1:33" ht="26">
      <c r="A195" s="445">
        <v>141</v>
      </c>
      <c r="B195" s="446">
        <v>90</v>
      </c>
      <c r="C195" s="446">
        <v>1</v>
      </c>
      <c r="D195" s="493" t="s">
        <v>982</v>
      </c>
      <c r="E195" s="449" t="s">
        <v>676</v>
      </c>
      <c r="F195" s="450" t="s">
        <v>493</v>
      </c>
      <c r="G195" s="451">
        <f t="shared" si="28"/>
        <v>17</v>
      </c>
      <c r="H195" s="494">
        <v>42555</v>
      </c>
      <c r="I195" s="495"/>
      <c r="J195" s="463">
        <v>120432000</v>
      </c>
      <c r="K195" s="464">
        <v>0</v>
      </c>
      <c r="L195" s="547">
        <v>17500000</v>
      </c>
      <c r="M195" s="465" t="s">
        <v>586</v>
      </c>
      <c r="N195" s="641">
        <v>17500000</v>
      </c>
      <c r="O195" s="455">
        <f t="shared" si="24"/>
        <v>0</v>
      </c>
      <c r="P195" s="459"/>
      <c r="Q195" s="457"/>
      <c r="R195" s="457"/>
      <c r="S195" s="457">
        <f t="shared" si="23"/>
        <v>17500000</v>
      </c>
      <c r="T195" s="457"/>
      <c r="U195" s="457"/>
      <c r="V195" s="457"/>
      <c r="W195" s="457">
        <f t="shared" si="26"/>
        <v>17500000</v>
      </c>
      <c r="X195" s="457">
        <f t="shared" si="27"/>
        <v>17500000</v>
      </c>
      <c r="Y195" s="459"/>
      <c r="Z195" s="495"/>
      <c r="AA195" s="459" t="s">
        <v>587</v>
      </c>
      <c r="AB195" s="445" t="s">
        <v>646</v>
      </c>
      <c r="AC195" s="445" t="s">
        <v>983</v>
      </c>
      <c r="AD195" s="445" t="s">
        <v>984</v>
      </c>
      <c r="AE195" s="445" t="s">
        <v>985</v>
      </c>
      <c r="AF195" s="495" t="s">
        <v>986</v>
      </c>
      <c r="AG195" s="185"/>
    </row>
    <row r="196" spans="1:33" ht="26">
      <c r="A196" s="445">
        <v>141</v>
      </c>
      <c r="B196" s="446">
        <v>90</v>
      </c>
      <c r="C196" s="446">
        <v>2</v>
      </c>
      <c r="D196" s="493" t="s">
        <v>982</v>
      </c>
      <c r="E196" s="449"/>
      <c r="F196" s="450" t="s">
        <v>493</v>
      </c>
      <c r="G196" s="451"/>
      <c r="H196" s="494">
        <v>42555</v>
      </c>
      <c r="I196" s="495"/>
      <c r="J196" s="463"/>
      <c r="K196" s="453"/>
      <c r="L196" s="463"/>
      <c r="M196" s="465" t="s">
        <v>908</v>
      </c>
      <c r="N196" s="611">
        <v>21479</v>
      </c>
      <c r="O196" s="455">
        <f t="shared" si="24"/>
        <v>-21479</v>
      </c>
      <c r="P196" s="459"/>
      <c r="Q196" s="457"/>
      <c r="R196" s="457"/>
      <c r="S196" s="457">
        <f t="shared" si="23"/>
        <v>21479</v>
      </c>
      <c r="T196" s="457"/>
      <c r="U196" s="457"/>
      <c r="V196" s="457"/>
      <c r="W196" s="457"/>
      <c r="X196" s="457"/>
      <c r="Y196" s="459"/>
      <c r="Z196" s="495"/>
      <c r="AA196" s="459" t="s">
        <v>587</v>
      </c>
      <c r="AB196" s="445" t="s">
        <v>646</v>
      </c>
      <c r="AC196" s="445" t="s">
        <v>983</v>
      </c>
      <c r="AD196" s="445" t="s">
        <v>984</v>
      </c>
      <c r="AE196" s="445" t="s">
        <v>985</v>
      </c>
      <c r="AF196" s="495" t="s">
        <v>986</v>
      </c>
      <c r="AG196" s="185"/>
    </row>
    <row r="197" spans="1:33" ht="26">
      <c r="A197" s="445">
        <v>141</v>
      </c>
      <c r="B197" s="446">
        <v>90</v>
      </c>
      <c r="C197" s="446">
        <v>3</v>
      </c>
      <c r="D197" s="493" t="s">
        <v>982</v>
      </c>
      <c r="E197" s="449"/>
      <c r="F197" s="450" t="s">
        <v>493</v>
      </c>
      <c r="G197" s="451"/>
      <c r="H197" s="494">
        <v>42555</v>
      </c>
      <c r="I197" s="495"/>
      <c r="J197" s="463"/>
      <c r="K197" s="453"/>
      <c r="L197" s="463"/>
      <c r="M197" s="465" t="s">
        <v>987</v>
      </c>
      <c r="N197" s="611">
        <v>86301</v>
      </c>
      <c r="O197" s="455">
        <f t="shared" si="24"/>
        <v>-86301</v>
      </c>
      <c r="P197" s="459"/>
      <c r="Q197" s="457"/>
      <c r="R197" s="457"/>
      <c r="S197" s="457">
        <f t="shared" si="23"/>
        <v>86301</v>
      </c>
      <c r="T197" s="457"/>
      <c r="U197" s="457"/>
      <c r="V197" s="457"/>
      <c r="W197" s="457"/>
      <c r="X197" s="457"/>
      <c r="Y197" s="459"/>
      <c r="Z197" s="495"/>
      <c r="AA197" s="459" t="s">
        <v>587</v>
      </c>
      <c r="AB197" s="445" t="s">
        <v>646</v>
      </c>
      <c r="AC197" s="445" t="s">
        <v>983</v>
      </c>
      <c r="AD197" s="445" t="s">
        <v>984</v>
      </c>
      <c r="AE197" s="445" t="s">
        <v>985</v>
      </c>
      <c r="AF197" s="495" t="s">
        <v>986</v>
      </c>
      <c r="AG197" s="185"/>
    </row>
    <row r="198" spans="1:33" ht="26">
      <c r="A198" s="445">
        <v>141</v>
      </c>
      <c r="B198" s="446">
        <v>90</v>
      </c>
      <c r="C198" s="446">
        <v>4</v>
      </c>
      <c r="D198" s="493" t="s">
        <v>982</v>
      </c>
      <c r="E198" s="449"/>
      <c r="F198" s="450" t="s">
        <v>493</v>
      </c>
      <c r="G198" s="451"/>
      <c r="H198" s="494">
        <v>42555</v>
      </c>
      <c r="I198" s="495"/>
      <c r="J198" s="463"/>
      <c r="K198" s="453"/>
      <c r="L198" s="463"/>
      <c r="M198" s="465" t="s">
        <v>656</v>
      </c>
      <c r="N198" s="463" t="s">
        <v>591</v>
      </c>
      <c r="O198" s="455" t="e">
        <f t="shared" si="24"/>
        <v>#VALUE!</v>
      </c>
      <c r="P198" s="459"/>
      <c r="Q198" s="457"/>
      <c r="R198" s="457"/>
      <c r="S198" s="457" t="str">
        <f t="shared" si="23"/>
        <v>額未定</v>
      </c>
      <c r="T198" s="457"/>
      <c r="U198" s="457"/>
      <c r="V198" s="457"/>
      <c r="W198" s="457"/>
      <c r="X198" s="457"/>
      <c r="Y198" s="459"/>
      <c r="Z198" s="495"/>
      <c r="AA198" s="459" t="s">
        <v>587</v>
      </c>
      <c r="AB198" s="445" t="s">
        <v>646</v>
      </c>
      <c r="AC198" s="445" t="s">
        <v>983</v>
      </c>
      <c r="AD198" s="445" t="s">
        <v>984</v>
      </c>
      <c r="AE198" s="445" t="s">
        <v>985</v>
      </c>
      <c r="AF198" s="495" t="s">
        <v>986</v>
      </c>
      <c r="AG198" s="185"/>
    </row>
    <row r="199" spans="1:33" s="188" customFormat="1" ht="26">
      <c r="A199" s="472">
        <v>141</v>
      </c>
      <c r="B199" s="473">
        <v>90</v>
      </c>
      <c r="C199" s="473">
        <v>5</v>
      </c>
      <c r="D199" s="500" t="s">
        <v>982</v>
      </c>
      <c r="E199" s="476"/>
      <c r="F199" s="477" t="s">
        <v>493</v>
      </c>
      <c r="G199" s="478"/>
      <c r="H199" s="502">
        <v>42555</v>
      </c>
      <c r="I199" s="503"/>
      <c r="J199" s="504"/>
      <c r="K199" s="480"/>
      <c r="L199" s="504">
        <v>74940000</v>
      </c>
      <c r="M199" s="505" t="s">
        <v>586</v>
      </c>
      <c r="N199" s="504">
        <v>74788788</v>
      </c>
      <c r="O199" s="482">
        <f t="shared" si="24"/>
        <v>151212</v>
      </c>
      <c r="P199" s="486"/>
      <c r="Q199" s="484"/>
      <c r="R199" s="484"/>
      <c r="S199" s="484">
        <f t="shared" ref="S199:S262" si="29">N199</f>
        <v>74788788</v>
      </c>
      <c r="T199" s="484"/>
      <c r="U199" s="484"/>
      <c r="V199" s="484"/>
      <c r="W199" s="484"/>
      <c r="X199" s="484"/>
      <c r="Y199" s="486"/>
      <c r="Z199" s="503"/>
      <c r="AA199" s="486" t="s">
        <v>587</v>
      </c>
      <c r="AB199" s="472" t="s">
        <v>646</v>
      </c>
      <c r="AC199" s="472" t="s">
        <v>983</v>
      </c>
      <c r="AD199" s="472" t="s">
        <v>984</v>
      </c>
      <c r="AE199" s="472" t="s">
        <v>985</v>
      </c>
      <c r="AF199" s="503" t="s">
        <v>986</v>
      </c>
      <c r="AG199" s="187"/>
    </row>
    <row r="200" spans="1:33" ht="26">
      <c r="A200" s="445">
        <v>141</v>
      </c>
      <c r="B200" s="446">
        <v>90</v>
      </c>
      <c r="C200" s="446">
        <v>6</v>
      </c>
      <c r="D200" s="493" t="s">
        <v>982</v>
      </c>
      <c r="E200" s="449"/>
      <c r="F200" s="450" t="s">
        <v>493</v>
      </c>
      <c r="G200" s="451"/>
      <c r="H200" s="494">
        <v>42555</v>
      </c>
      <c r="I200" s="495"/>
      <c r="J200" s="463"/>
      <c r="K200" s="453"/>
      <c r="L200" s="463"/>
      <c r="M200" s="465" t="s">
        <v>908</v>
      </c>
      <c r="N200" s="611">
        <v>107790</v>
      </c>
      <c r="O200" s="455">
        <f t="shared" si="24"/>
        <v>-107790</v>
      </c>
      <c r="P200" s="459"/>
      <c r="Q200" s="457"/>
      <c r="R200" s="457"/>
      <c r="S200" s="457">
        <f t="shared" si="29"/>
        <v>107790</v>
      </c>
      <c r="T200" s="457"/>
      <c r="U200" s="457"/>
      <c r="V200" s="457"/>
      <c r="W200" s="457"/>
      <c r="X200" s="457"/>
      <c r="Y200" s="459"/>
      <c r="Z200" s="495"/>
      <c r="AA200" s="459" t="s">
        <v>587</v>
      </c>
      <c r="AB200" s="445" t="s">
        <v>646</v>
      </c>
      <c r="AC200" s="445" t="s">
        <v>983</v>
      </c>
      <c r="AD200" s="445" t="s">
        <v>984</v>
      </c>
      <c r="AE200" s="445" t="s">
        <v>985</v>
      </c>
      <c r="AF200" s="495" t="s">
        <v>986</v>
      </c>
      <c r="AG200" s="185"/>
    </row>
    <row r="201" spans="1:33" ht="26">
      <c r="A201" s="445">
        <v>141</v>
      </c>
      <c r="B201" s="446">
        <v>90</v>
      </c>
      <c r="C201" s="446">
        <v>7</v>
      </c>
      <c r="D201" s="493" t="s">
        <v>982</v>
      </c>
      <c r="E201" s="449"/>
      <c r="F201" s="450" t="s">
        <v>493</v>
      </c>
      <c r="G201" s="451"/>
      <c r="H201" s="494">
        <v>42555</v>
      </c>
      <c r="I201" s="495"/>
      <c r="J201" s="463"/>
      <c r="K201" s="453"/>
      <c r="L201" s="463"/>
      <c r="M201" s="465" t="s">
        <v>656</v>
      </c>
      <c r="N201" s="611">
        <v>369567</v>
      </c>
      <c r="O201" s="455">
        <f t="shared" si="24"/>
        <v>-369567</v>
      </c>
      <c r="P201" s="459"/>
      <c r="Q201" s="457"/>
      <c r="R201" s="457"/>
      <c r="S201" s="457">
        <f t="shared" si="29"/>
        <v>369567</v>
      </c>
      <c r="T201" s="457"/>
      <c r="U201" s="457"/>
      <c r="V201" s="457"/>
      <c r="W201" s="457"/>
      <c r="X201" s="457"/>
      <c r="Y201" s="459"/>
      <c r="Z201" s="495"/>
      <c r="AA201" s="459" t="s">
        <v>587</v>
      </c>
      <c r="AB201" s="445" t="s">
        <v>646</v>
      </c>
      <c r="AC201" s="445" t="s">
        <v>983</v>
      </c>
      <c r="AD201" s="445" t="s">
        <v>984</v>
      </c>
      <c r="AE201" s="445" t="s">
        <v>985</v>
      </c>
      <c r="AF201" s="495" t="s">
        <v>986</v>
      </c>
      <c r="AG201" s="185"/>
    </row>
    <row r="202" spans="1:33" ht="26">
      <c r="A202" s="445">
        <v>141</v>
      </c>
      <c r="B202" s="446">
        <v>90</v>
      </c>
      <c r="C202" s="446">
        <v>8</v>
      </c>
      <c r="D202" s="493" t="s">
        <v>982</v>
      </c>
      <c r="E202" s="449"/>
      <c r="F202" s="450" t="s">
        <v>493</v>
      </c>
      <c r="G202" s="451"/>
      <c r="H202" s="494">
        <v>42555</v>
      </c>
      <c r="I202" s="495"/>
      <c r="J202" s="463"/>
      <c r="K202" s="453"/>
      <c r="L202" s="463"/>
      <c r="M202" s="465" t="s">
        <v>656</v>
      </c>
      <c r="N202" s="611">
        <v>258696</v>
      </c>
      <c r="O202" s="455">
        <f t="shared" ref="O202:O233" si="30">L202-N202</f>
        <v>-258696</v>
      </c>
      <c r="P202" s="459"/>
      <c r="Q202" s="457"/>
      <c r="R202" s="457"/>
      <c r="S202" s="457">
        <f t="shared" si="29"/>
        <v>258696</v>
      </c>
      <c r="T202" s="457"/>
      <c r="U202" s="457"/>
      <c r="V202" s="457"/>
      <c r="W202" s="457"/>
      <c r="X202" s="457"/>
      <c r="Y202" s="459"/>
      <c r="Z202" s="495"/>
      <c r="AA202" s="459" t="s">
        <v>587</v>
      </c>
      <c r="AB202" s="445" t="s">
        <v>646</v>
      </c>
      <c r="AC202" s="445" t="s">
        <v>983</v>
      </c>
      <c r="AD202" s="445" t="s">
        <v>984</v>
      </c>
      <c r="AE202" s="445" t="s">
        <v>985</v>
      </c>
      <c r="AF202" s="495" t="s">
        <v>986</v>
      </c>
      <c r="AG202" s="185"/>
    </row>
    <row r="203" spans="1:33" ht="26">
      <c r="A203" s="445">
        <v>141</v>
      </c>
      <c r="B203" s="446">
        <v>90</v>
      </c>
      <c r="C203" s="446">
        <v>9</v>
      </c>
      <c r="D203" s="493" t="s">
        <v>982</v>
      </c>
      <c r="E203" s="449"/>
      <c r="F203" s="450" t="s">
        <v>493</v>
      </c>
      <c r="G203" s="451"/>
      <c r="H203" s="494">
        <v>42555</v>
      </c>
      <c r="I203" s="495"/>
      <c r="J203" s="463"/>
      <c r="K203" s="453"/>
      <c r="L203" s="463"/>
      <c r="M203" s="465" t="s">
        <v>656</v>
      </c>
      <c r="N203" s="463" t="s">
        <v>591</v>
      </c>
      <c r="O203" s="455" t="e">
        <f t="shared" si="30"/>
        <v>#VALUE!</v>
      </c>
      <c r="P203" s="459"/>
      <c r="Q203" s="457"/>
      <c r="R203" s="457"/>
      <c r="S203" s="457" t="str">
        <f t="shared" si="29"/>
        <v>額未定</v>
      </c>
      <c r="T203" s="457"/>
      <c r="U203" s="457"/>
      <c r="V203" s="457"/>
      <c r="W203" s="457"/>
      <c r="X203" s="457"/>
      <c r="Y203" s="459"/>
      <c r="Z203" s="495"/>
      <c r="AA203" s="459" t="s">
        <v>587</v>
      </c>
      <c r="AB203" s="445" t="s">
        <v>646</v>
      </c>
      <c r="AC203" s="445" t="s">
        <v>983</v>
      </c>
      <c r="AD203" s="445" t="s">
        <v>984</v>
      </c>
      <c r="AE203" s="445" t="s">
        <v>985</v>
      </c>
      <c r="AF203" s="495" t="s">
        <v>986</v>
      </c>
      <c r="AG203" s="185"/>
    </row>
    <row r="204" spans="1:33" ht="26">
      <c r="A204" s="445">
        <v>141</v>
      </c>
      <c r="B204" s="446">
        <v>90</v>
      </c>
      <c r="C204" s="446">
        <v>10</v>
      </c>
      <c r="D204" s="493" t="s">
        <v>982</v>
      </c>
      <c r="E204" s="449"/>
      <c r="F204" s="450" t="s">
        <v>493</v>
      </c>
      <c r="G204" s="451"/>
      <c r="H204" s="494">
        <v>42555</v>
      </c>
      <c r="I204" s="495"/>
      <c r="J204" s="463"/>
      <c r="K204" s="453"/>
      <c r="L204" s="463">
        <v>23328000</v>
      </c>
      <c r="M204" s="465" t="s">
        <v>586</v>
      </c>
      <c r="N204" s="641">
        <v>23328000</v>
      </c>
      <c r="O204" s="455">
        <f t="shared" si="30"/>
        <v>0</v>
      </c>
      <c r="P204" s="459"/>
      <c r="Q204" s="457"/>
      <c r="R204" s="457"/>
      <c r="S204" s="457">
        <f t="shared" si="29"/>
        <v>23328000</v>
      </c>
      <c r="T204" s="457"/>
      <c r="U204" s="457"/>
      <c r="V204" s="457"/>
      <c r="W204" s="457"/>
      <c r="X204" s="457"/>
      <c r="Y204" s="459"/>
      <c r="Z204" s="495"/>
      <c r="AA204" s="459" t="s">
        <v>587</v>
      </c>
      <c r="AB204" s="445" t="s">
        <v>646</v>
      </c>
      <c r="AC204" s="445" t="s">
        <v>983</v>
      </c>
      <c r="AD204" s="445" t="s">
        <v>984</v>
      </c>
      <c r="AE204" s="445" t="s">
        <v>985</v>
      </c>
      <c r="AF204" s="495" t="s">
        <v>986</v>
      </c>
      <c r="AG204" s="185"/>
    </row>
    <row r="205" spans="1:33" ht="26">
      <c r="A205" s="445">
        <v>141</v>
      </c>
      <c r="B205" s="446">
        <v>90</v>
      </c>
      <c r="C205" s="446">
        <v>11</v>
      </c>
      <c r="D205" s="493" t="s">
        <v>982</v>
      </c>
      <c r="E205" s="449"/>
      <c r="F205" s="450" t="s">
        <v>493</v>
      </c>
      <c r="G205" s="451"/>
      <c r="H205" s="494">
        <v>42555</v>
      </c>
      <c r="I205" s="495"/>
      <c r="J205" s="463"/>
      <c r="K205" s="453"/>
      <c r="L205" s="463"/>
      <c r="M205" s="465" t="s">
        <v>908</v>
      </c>
      <c r="N205" s="611">
        <v>33553</v>
      </c>
      <c r="O205" s="455">
        <f t="shared" si="30"/>
        <v>-33553</v>
      </c>
      <c r="P205" s="459"/>
      <c r="Q205" s="457"/>
      <c r="R205" s="457"/>
      <c r="S205" s="457">
        <f t="shared" si="29"/>
        <v>33553</v>
      </c>
      <c r="T205" s="457"/>
      <c r="U205" s="457"/>
      <c r="V205" s="457"/>
      <c r="W205" s="457"/>
      <c r="X205" s="457"/>
      <c r="Y205" s="459"/>
      <c r="Z205" s="495"/>
      <c r="AA205" s="459" t="s">
        <v>587</v>
      </c>
      <c r="AB205" s="445" t="s">
        <v>646</v>
      </c>
      <c r="AC205" s="445" t="s">
        <v>983</v>
      </c>
      <c r="AD205" s="445" t="s">
        <v>984</v>
      </c>
      <c r="AE205" s="445" t="s">
        <v>985</v>
      </c>
      <c r="AF205" s="495" t="s">
        <v>986</v>
      </c>
      <c r="AG205" s="185"/>
    </row>
    <row r="206" spans="1:33" ht="26">
      <c r="A206" s="445">
        <v>141</v>
      </c>
      <c r="B206" s="446">
        <v>90</v>
      </c>
      <c r="C206" s="446">
        <v>12</v>
      </c>
      <c r="D206" s="493" t="s">
        <v>982</v>
      </c>
      <c r="E206" s="449"/>
      <c r="F206" s="450" t="s">
        <v>493</v>
      </c>
      <c r="G206" s="451"/>
      <c r="H206" s="494">
        <v>42555</v>
      </c>
      <c r="I206" s="495"/>
      <c r="J206" s="463"/>
      <c r="K206" s="453"/>
      <c r="L206" s="463"/>
      <c r="M206" s="465" t="s">
        <v>656</v>
      </c>
      <c r="N206" s="611">
        <v>115042</v>
      </c>
      <c r="O206" s="455">
        <f t="shared" si="30"/>
        <v>-115042</v>
      </c>
      <c r="P206" s="459"/>
      <c r="Q206" s="457"/>
      <c r="R206" s="457"/>
      <c r="S206" s="457">
        <f t="shared" si="29"/>
        <v>115042</v>
      </c>
      <c r="T206" s="457"/>
      <c r="U206" s="457"/>
      <c r="V206" s="457"/>
      <c r="W206" s="457"/>
      <c r="X206" s="457"/>
      <c r="Y206" s="459"/>
      <c r="Z206" s="495"/>
      <c r="AA206" s="459" t="s">
        <v>587</v>
      </c>
      <c r="AB206" s="445" t="s">
        <v>646</v>
      </c>
      <c r="AC206" s="445" t="s">
        <v>983</v>
      </c>
      <c r="AD206" s="445" t="s">
        <v>984</v>
      </c>
      <c r="AE206" s="445" t="s">
        <v>985</v>
      </c>
      <c r="AF206" s="495" t="s">
        <v>986</v>
      </c>
      <c r="AG206" s="185"/>
    </row>
    <row r="207" spans="1:33" ht="26">
      <c r="A207" s="445">
        <v>141</v>
      </c>
      <c r="B207" s="446">
        <v>90</v>
      </c>
      <c r="C207" s="446">
        <v>13</v>
      </c>
      <c r="D207" s="493" t="s">
        <v>982</v>
      </c>
      <c r="E207" s="449"/>
      <c r="F207" s="450" t="s">
        <v>493</v>
      </c>
      <c r="G207" s="451"/>
      <c r="H207" s="494">
        <v>42555</v>
      </c>
      <c r="I207" s="495"/>
      <c r="J207" s="463"/>
      <c r="K207" s="453"/>
      <c r="L207" s="463"/>
      <c r="M207" s="465" t="s">
        <v>656</v>
      </c>
      <c r="N207" s="463" t="s">
        <v>591</v>
      </c>
      <c r="O207" s="455" t="e">
        <f t="shared" si="30"/>
        <v>#VALUE!</v>
      </c>
      <c r="P207" s="459"/>
      <c r="Q207" s="457"/>
      <c r="R207" s="457"/>
      <c r="S207" s="457" t="str">
        <f t="shared" si="29"/>
        <v>額未定</v>
      </c>
      <c r="T207" s="457"/>
      <c r="U207" s="457"/>
      <c r="V207" s="457"/>
      <c r="W207" s="457"/>
      <c r="X207" s="457"/>
      <c r="Y207" s="459"/>
      <c r="Z207" s="495"/>
      <c r="AA207" s="459" t="s">
        <v>587</v>
      </c>
      <c r="AB207" s="445" t="s">
        <v>646</v>
      </c>
      <c r="AC207" s="445" t="s">
        <v>983</v>
      </c>
      <c r="AD207" s="445" t="s">
        <v>984</v>
      </c>
      <c r="AE207" s="445" t="s">
        <v>985</v>
      </c>
      <c r="AF207" s="495" t="s">
        <v>986</v>
      </c>
      <c r="AG207" s="185"/>
    </row>
    <row r="208" spans="1:33" ht="26">
      <c r="A208" s="445">
        <v>141</v>
      </c>
      <c r="B208" s="446">
        <v>90</v>
      </c>
      <c r="C208" s="446">
        <v>14</v>
      </c>
      <c r="D208" s="493" t="s">
        <v>982</v>
      </c>
      <c r="E208" s="449"/>
      <c r="F208" s="450" t="s">
        <v>493</v>
      </c>
      <c r="G208" s="451"/>
      <c r="H208" s="494">
        <v>42555</v>
      </c>
      <c r="I208" s="495"/>
      <c r="J208" s="463"/>
      <c r="K208" s="453"/>
      <c r="L208" s="463">
        <v>4664000</v>
      </c>
      <c r="M208" s="465" t="s">
        <v>586</v>
      </c>
      <c r="N208" s="641">
        <v>4664000</v>
      </c>
      <c r="O208" s="455">
        <f t="shared" si="30"/>
        <v>0</v>
      </c>
      <c r="P208" s="459"/>
      <c r="Q208" s="457"/>
      <c r="R208" s="457"/>
      <c r="S208" s="457">
        <f t="shared" si="29"/>
        <v>4664000</v>
      </c>
      <c r="T208" s="457"/>
      <c r="U208" s="457"/>
      <c r="V208" s="457"/>
      <c r="W208" s="457"/>
      <c r="X208" s="457"/>
      <c r="Y208" s="459"/>
      <c r="Z208" s="495"/>
      <c r="AA208" s="459" t="s">
        <v>587</v>
      </c>
      <c r="AB208" s="445" t="s">
        <v>646</v>
      </c>
      <c r="AC208" s="445" t="s">
        <v>983</v>
      </c>
      <c r="AD208" s="445" t="s">
        <v>984</v>
      </c>
      <c r="AE208" s="445" t="s">
        <v>985</v>
      </c>
      <c r="AF208" s="495" t="s">
        <v>986</v>
      </c>
      <c r="AG208" s="185"/>
    </row>
    <row r="209" spans="1:33" ht="26">
      <c r="A209" s="445">
        <v>141</v>
      </c>
      <c r="B209" s="446">
        <v>90</v>
      </c>
      <c r="C209" s="446">
        <v>15</v>
      </c>
      <c r="D209" s="493" t="s">
        <v>982</v>
      </c>
      <c r="E209" s="449"/>
      <c r="F209" s="450" t="s">
        <v>493</v>
      </c>
      <c r="G209" s="451"/>
      <c r="H209" s="494">
        <v>42555</v>
      </c>
      <c r="I209" s="495"/>
      <c r="J209" s="463"/>
      <c r="K209" s="453"/>
      <c r="L209" s="463"/>
      <c r="M209" s="465" t="s">
        <v>908</v>
      </c>
      <c r="N209" s="611">
        <v>6708</v>
      </c>
      <c r="O209" s="455">
        <f t="shared" si="30"/>
        <v>-6708</v>
      </c>
      <c r="P209" s="459"/>
      <c r="Q209" s="457"/>
      <c r="R209" s="457"/>
      <c r="S209" s="457">
        <f t="shared" si="29"/>
        <v>6708</v>
      </c>
      <c r="T209" s="457"/>
      <c r="U209" s="457"/>
      <c r="V209" s="457"/>
      <c r="W209" s="457"/>
      <c r="X209" s="457"/>
      <c r="Y209" s="459"/>
      <c r="Z209" s="495"/>
      <c r="AA209" s="459" t="s">
        <v>587</v>
      </c>
      <c r="AB209" s="445" t="s">
        <v>646</v>
      </c>
      <c r="AC209" s="445" t="s">
        <v>983</v>
      </c>
      <c r="AD209" s="445" t="s">
        <v>984</v>
      </c>
      <c r="AE209" s="445" t="s">
        <v>985</v>
      </c>
      <c r="AF209" s="495" t="s">
        <v>986</v>
      </c>
      <c r="AG209" s="185"/>
    </row>
    <row r="210" spans="1:33" ht="26">
      <c r="A210" s="445">
        <v>141</v>
      </c>
      <c r="B210" s="446">
        <v>90</v>
      </c>
      <c r="C210" s="446">
        <v>16</v>
      </c>
      <c r="D210" s="493" t="s">
        <v>982</v>
      </c>
      <c r="E210" s="449"/>
      <c r="F210" s="450" t="s">
        <v>493</v>
      </c>
      <c r="G210" s="451"/>
      <c r="H210" s="494">
        <v>42555</v>
      </c>
      <c r="I210" s="495"/>
      <c r="J210" s="463"/>
      <c r="K210" s="453"/>
      <c r="L210" s="463"/>
      <c r="M210" s="465" t="s">
        <v>656</v>
      </c>
      <c r="N210" s="611">
        <v>23000</v>
      </c>
      <c r="O210" s="455">
        <f t="shared" si="30"/>
        <v>-23000</v>
      </c>
      <c r="P210" s="459"/>
      <c r="Q210" s="457"/>
      <c r="R210" s="457"/>
      <c r="S210" s="457">
        <f t="shared" si="29"/>
        <v>23000</v>
      </c>
      <c r="T210" s="457"/>
      <c r="U210" s="457"/>
      <c r="V210" s="457"/>
      <c r="W210" s="457"/>
      <c r="X210" s="457"/>
      <c r="Y210" s="459"/>
      <c r="Z210" s="495"/>
      <c r="AA210" s="459" t="s">
        <v>587</v>
      </c>
      <c r="AB210" s="445" t="s">
        <v>646</v>
      </c>
      <c r="AC210" s="445" t="s">
        <v>983</v>
      </c>
      <c r="AD210" s="445" t="s">
        <v>984</v>
      </c>
      <c r="AE210" s="445" t="s">
        <v>985</v>
      </c>
      <c r="AF210" s="495" t="s">
        <v>986</v>
      </c>
      <c r="AG210" s="185"/>
    </row>
    <row r="211" spans="1:33" ht="26">
      <c r="A211" s="445">
        <v>141</v>
      </c>
      <c r="B211" s="446">
        <v>90</v>
      </c>
      <c r="C211" s="446">
        <v>17</v>
      </c>
      <c r="D211" s="493" t="s">
        <v>982</v>
      </c>
      <c r="E211" s="449"/>
      <c r="F211" s="450" t="s">
        <v>493</v>
      </c>
      <c r="G211" s="451"/>
      <c r="H211" s="494">
        <v>42555</v>
      </c>
      <c r="I211" s="495"/>
      <c r="J211" s="463"/>
      <c r="K211" s="453"/>
      <c r="L211" s="463"/>
      <c r="M211" s="465" t="s">
        <v>656</v>
      </c>
      <c r="N211" s="463" t="s">
        <v>591</v>
      </c>
      <c r="O211" s="455" t="e">
        <f t="shared" si="30"/>
        <v>#VALUE!</v>
      </c>
      <c r="P211" s="459"/>
      <c r="Q211" s="457"/>
      <c r="R211" s="457"/>
      <c r="S211" s="457" t="str">
        <f t="shared" si="29"/>
        <v>額未定</v>
      </c>
      <c r="T211" s="457"/>
      <c r="U211" s="457"/>
      <c r="V211" s="457"/>
      <c r="W211" s="457"/>
      <c r="X211" s="457"/>
      <c r="Y211" s="459"/>
      <c r="Z211" s="495"/>
      <c r="AA211" s="459" t="s">
        <v>587</v>
      </c>
      <c r="AB211" s="445" t="s">
        <v>646</v>
      </c>
      <c r="AC211" s="445" t="s">
        <v>983</v>
      </c>
      <c r="AD211" s="445" t="s">
        <v>984</v>
      </c>
      <c r="AE211" s="445" t="s">
        <v>985</v>
      </c>
      <c r="AF211" s="495" t="s">
        <v>986</v>
      </c>
      <c r="AG211" s="185"/>
    </row>
    <row r="212" spans="1:33" s="188" customFormat="1" ht="26">
      <c r="A212" s="472">
        <v>137</v>
      </c>
      <c r="B212" s="473">
        <v>91</v>
      </c>
      <c r="C212" s="473">
        <v>1</v>
      </c>
      <c r="D212" s="500" t="s">
        <v>988</v>
      </c>
      <c r="E212" s="476" t="s">
        <v>546</v>
      </c>
      <c r="F212" s="477" t="s">
        <v>493</v>
      </c>
      <c r="G212" s="478">
        <f>COUNTIF($D$3:$D$374,D212)</f>
        <v>22</v>
      </c>
      <c r="H212" s="502">
        <v>42555</v>
      </c>
      <c r="I212" s="503"/>
      <c r="J212" s="504">
        <v>288367000</v>
      </c>
      <c r="K212" s="480">
        <v>0</v>
      </c>
      <c r="L212" s="504">
        <v>12500000</v>
      </c>
      <c r="M212" s="505" t="s">
        <v>586</v>
      </c>
      <c r="N212" s="640">
        <v>12500000</v>
      </c>
      <c r="O212" s="482">
        <f t="shared" si="30"/>
        <v>0</v>
      </c>
      <c r="P212" s="486"/>
      <c r="Q212" s="484"/>
      <c r="R212" s="484"/>
      <c r="S212" s="484">
        <f t="shared" si="29"/>
        <v>12500000</v>
      </c>
      <c r="T212" s="484"/>
      <c r="U212" s="484"/>
      <c r="V212" s="484"/>
      <c r="W212" s="484">
        <f>IF(ISBLANK(N212),"",IF(ISNUMBER(N212),(N212-T212),IF(LEFT(N212,3)="額未定",N212,"*")))</f>
        <v>12500000</v>
      </c>
      <c r="X212" s="484">
        <f>IF(ISBLANK(N212),"",(IF(ISERROR(S212-U212),0,(S212-U212))))</f>
        <v>12500000</v>
      </c>
      <c r="Y212" s="486"/>
      <c r="Z212" s="503"/>
      <c r="AA212" s="486" t="s">
        <v>587</v>
      </c>
      <c r="AB212" s="472" t="s">
        <v>989</v>
      </c>
      <c r="AC212" s="472" t="s">
        <v>990</v>
      </c>
      <c r="AD212" s="472" t="s">
        <v>991</v>
      </c>
      <c r="AE212" s="472" t="s">
        <v>992</v>
      </c>
      <c r="AF212" s="472" t="s">
        <v>993</v>
      </c>
      <c r="AG212" s="187"/>
    </row>
    <row r="213" spans="1:33" ht="26">
      <c r="A213" s="445">
        <v>137</v>
      </c>
      <c r="B213" s="446">
        <v>91</v>
      </c>
      <c r="C213" s="446">
        <v>2</v>
      </c>
      <c r="D213" s="493" t="s">
        <v>988</v>
      </c>
      <c r="E213" s="449" t="s">
        <v>546</v>
      </c>
      <c r="F213" s="450" t="s">
        <v>493</v>
      </c>
      <c r="G213" s="451"/>
      <c r="H213" s="494">
        <v>42555</v>
      </c>
      <c r="I213" s="495"/>
      <c r="J213" s="463"/>
      <c r="K213" s="453"/>
      <c r="L213" s="463"/>
      <c r="M213" s="465" t="s">
        <v>987</v>
      </c>
      <c r="N213" s="611">
        <v>47355</v>
      </c>
      <c r="O213" s="455">
        <f t="shared" si="30"/>
        <v>-47355</v>
      </c>
      <c r="P213" s="459"/>
      <c r="Q213" s="457"/>
      <c r="R213" s="457"/>
      <c r="S213" s="457">
        <f t="shared" si="29"/>
        <v>47355</v>
      </c>
      <c r="T213" s="457"/>
      <c r="U213" s="457"/>
      <c r="V213" s="457"/>
      <c r="W213" s="457"/>
      <c r="X213" s="457"/>
      <c r="Y213" s="459"/>
      <c r="Z213" s="495"/>
      <c r="AA213" s="459" t="s">
        <v>587</v>
      </c>
      <c r="AB213" s="445" t="s">
        <v>989</v>
      </c>
      <c r="AC213" s="445" t="s">
        <v>990</v>
      </c>
      <c r="AD213" s="445" t="s">
        <v>991</v>
      </c>
      <c r="AE213" s="445" t="s">
        <v>992</v>
      </c>
      <c r="AF213" s="445" t="s">
        <v>993</v>
      </c>
      <c r="AG213" s="185"/>
    </row>
    <row r="214" spans="1:33" ht="26">
      <c r="A214" s="445">
        <v>137</v>
      </c>
      <c r="B214" s="446">
        <v>91</v>
      </c>
      <c r="C214" s="446">
        <v>3</v>
      </c>
      <c r="D214" s="493" t="s">
        <v>988</v>
      </c>
      <c r="E214" s="449" t="s">
        <v>546</v>
      </c>
      <c r="F214" s="450" t="s">
        <v>493</v>
      </c>
      <c r="G214" s="451"/>
      <c r="H214" s="494">
        <v>42555</v>
      </c>
      <c r="I214" s="495"/>
      <c r="J214" s="463"/>
      <c r="K214" s="453"/>
      <c r="L214" s="463"/>
      <c r="M214" s="465" t="s">
        <v>987</v>
      </c>
      <c r="N214" s="463" t="s">
        <v>591</v>
      </c>
      <c r="O214" s="455" t="e">
        <f t="shared" si="30"/>
        <v>#VALUE!</v>
      </c>
      <c r="P214" s="459"/>
      <c r="Q214" s="457"/>
      <c r="R214" s="457"/>
      <c r="S214" s="457" t="str">
        <f t="shared" si="29"/>
        <v>額未定</v>
      </c>
      <c r="T214" s="457"/>
      <c r="U214" s="457"/>
      <c r="V214" s="457"/>
      <c r="W214" s="457"/>
      <c r="X214" s="457"/>
      <c r="Y214" s="459"/>
      <c r="Z214" s="495"/>
      <c r="AA214" s="459" t="s">
        <v>587</v>
      </c>
      <c r="AB214" s="445" t="s">
        <v>989</v>
      </c>
      <c r="AC214" s="445" t="s">
        <v>990</v>
      </c>
      <c r="AD214" s="445" t="s">
        <v>991</v>
      </c>
      <c r="AE214" s="445" t="s">
        <v>992</v>
      </c>
      <c r="AF214" s="445" t="s">
        <v>993</v>
      </c>
      <c r="AG214" s="185"/>
    </row>
    <row r="215" spans="1:33" ht="26">
      <c r="A215" s="445">
        <v>137</v>
      </c>
      <c r="B215" s="446">
        <v>91</v>
      </c>
      <c r="C215" s="446">
        <v>4</v>
      </c>
      <c r="D215" s="493" t="s">
        <v>988</v>
      </c>
      <c r="E215" s="449" t="s">
        <v>546</v>
      </c>
      <c r="F215" s="450" t="s">
        <v>493</v>
      </c>
      <c r="G215" s="451"/>
      <c r="H215" s="494">
        <v>42555</v>
      </c>
      <c r="I215" s="495"/>
      <c r="J215" s="463"/>
      <c r="K215" s="453"/>
      <c r="L215" s="463">
        <v>29190000</v>
      </c>
      <c r="M215" s="465" t="s">
        <v>586</v>
      </c>
      <c r="N215" s="641">
        <v>29190000</v>
      </c>
      <c r="O215" s="455">
        <f t="shared" si="30"/>
        <v>0</v>
      </c>
      <c r="P215" s="459"/>
      <c r="Q215" s="457"/>
      <c r="R215" s="457"/>
      <c r="S215" s="457">
        <f t="shared" si="29"/>
        <v>29190000</v>
      </c>
      <c r="T215" s="457"/>
      <c r="U215" s="457"/>
      <c r="V215" s="457"/>
      <c r="W215" s="457"/>
      <c r="X215" s="457"/>
      <c r="Y215" s="459"/>
      <c r="Z215" s="495"/>
      <c r="AA215" s="459" t="s">
        <v>587</v>
      </c>
      <c r="AB215" s="445" t="s">
        <v>989</v>
      </c>
      <c r="AC215" s="445" t="s">
        <v>990</v>
      </c>
      <c r="AD215" s="445" t="s">
        <v>991</v>
      </c>
      <c r="AE215" s="445" t="s">
        <v>992</v>
      </c>
      <c r="AF215" s="445" t="s">
        <v>993</v>
      </c>
      <c r="AG215" s="185"/>
    </row>
    <row r="216" spans="1:33" ht="26">
      <c r="A216" s="445">
        <v>137</v>
      </c>
      <c r="B216" s="446">
        <v>91</v>
      </c>
      <c r="C216" s="446">
        <v>5</v>
      </c>
      <c r="D216" s="493" t="s">
        <v>988</v>
      </c>
      <c r="E216" s="449" t="s">
        <v>546</v>
      </c>
      <c r="F216" s="450" t="s">
        <v>493</v>
      </c>
      <c r="G216" s="451"/>
      <c r="H216" s="494">
        <v>42555</v>
      </c>
      <c r="I216" s="495"/>
      <c r="J216" s="463"/>
      <c r="K216" s="453"/>
      <c r="L216" s="463"/>
      <c r="M216" s="465" t="s">
        <v>987</v>
      </c>
      <c r="N216" s="611">
        <v>110122</v>
      </c>
      <c r="O216" s="455">
        <f t="shared" si="30"/>
        <v>-110122</v>
      </c>
      <c r="P216" s="459"/>
      <c r="Q216" s="457"/>
      <c r="R216" s="457"/>
      <c r="S216" s="457">
        <f t="shared" si="29"/>
        <v>110122</v>
      </c>
      <c r="T216" s="457"/>
      <c r="U216" s="457"/>
      <c r="V216" s="457"/>
      <c r="W216" s="457"/>
      <c r="X216" s="457"/>
      <c r="Y216" s="459"/>
      <c r="Z216" s="495"/>
      <c r="AA216" s="459" t="s">
        <v>587</v>
      </c>
      <c r="AB216" s="445" t="s">
        <v>989</v>
      </c>
      <c r="AC216" s="445" t="s">
        <v>990</v>
      </c>
      <c r="AD216" s="445" t="s">
        <v>991</v>
      </c>
      <c r="AE216" s="445" t="s">
        <v>992</v>
      </c>
      <c r="AF216" s="445" t="s">
        <v>993</v>
      </c>
      <c r="AG216" s="185"/>
    </row>
    <row r="217" spans="1:33" ht="26">
      <c r="A217" s="445">
        <v>137</v>
      </c>
      <c r="B217" s="446">
        <v>91</v>
      </c>
      <c r="C217" s="446">
        <v>6</v>
      </c>
      <c r="D217" s="493" t="s">
        <v>988</v>
      </c>
      <c r="E217" s="449" t="s">
        <v>546</v>
      </c>
      <c r="F217" s="450" t="s">
        <v>493</v>
      </c>
      <c r="G217" s="451"/>
      <c r="H217" s="494">
        <v>42555</v>
      </c>
      <c r="I217" s="495"/>
      <c r="J217" s="463"/>
      <c r="K217" s="453"/>
      <c r="L217" s="463"/>
      <c r="M217" s="465" t="s">
        <v>987</v>
      </c>
      <c r="N217" s="463" t="s">
        <v>591</v>
      </c>
      <c r="O217" s="455" t="e">
        <f t="shared" si="30"/>
        <v>#VALUE!</v>
      </c>
      <c r="P217" s="459"/>
      <c r="Q217" s="457"/>
      <c r="R217" s="457"/>
      <c r="S217" s="457" t="str">
        <f t="shared" si="29"/>
        <v>額未定</v>
      </c>
      <c r="T217" s="457"/>
      <c r="U217" s="457"/>
      <c r="V217" s="457"/>
      <c r="W217" s="457"/>
      <c r="X217" s="457"/>
      <c r="Y217" s="459"/>
      <c r="Z217" s="495"/>
      <c r="AA217" s="459" t="s">
        <v>587</v>
      </c>
      <c r="AB217" s="445" t="s">
        <v>989</v>
      </c>
      <c r="AC217" s="445" t="s">
        <v>990</v>
      </c>
      <c r="AD217" s="445" t="s">
        <v>991</v>
      </c>
      <c r="AE217" s="445" t="s">
        <v>992</v>
      </c>
      <c r="AF217" s="445" t="s">
        <v>993</v>
      </c>
      <c r="AG217" s="185"/>
    </row>
    <row r="218" spans="1:33" ht="26">
      <c r="A218" s="445">
        <v>137</v>
      </c>
      <c r="B218" s="446">
        <v>91</v>
      </c>
      <c r="C218" s="446">
        <v>7</v>
      </c>
      <c r="D218" s="493" t="s">
        <v>988</v>
      </c>
      <c r="E218" s="449" t="s">
        <v>546</v>
      </c>
      <c r="F218" s="450" t="s">
        <v>493</v>
      </c>
      <c r="G218" s="451"/>
      <c r="H218" s="494">
        <v>42555</v>
      </c>
      <c r="I218" s="495"/>
      <c r="J218" s="463"/>
      <c r="K218" s="453"/>
      <c r="L218" s="463">
        <v>65014000</v>
      </c>
      <c r="M218" s="465" t="s">
        <v>586</v>
      </c>
      <c r="N218" s="641">
        <v>65014000</v>
      </c>
      <c r="O218" s="455">
        <f t="shared" si="30"/>
        <v>0</v>
      </c>
      <c r="P218" s="459"/>
      <c r="Q218" s="457"/>
      <c r="R218" s="457"/>
      <c r="S218" s="457">
        <f t="shared" si="29"/>
        <v>65014000</v>
      </c>
      <c r="T218" s="457"/>
      <c r="U218" s="457"/>
      <c r="V218" s="457"/>
      <c r="W218" s="457"/>
      <c r="X218" s="457"/>
      <c r="Y218" s="459"/>
      <c r="Z218" s="495"/>
      <c r="AA218" s="459" t="s">
        <v>587</v>
      </c>
      <c r="AB218" s="445" t="s">
        <v>989</v>
      </c>
      <c r="AC218" s="445" t="s">
        <v>990</v>
      </c>
      <c r="AD218" s="445" t="s">
        <v>991</v>
      </c>
      <c r="AE218" s="445" t="s">
        <v>992</v>
      </c>
      <c r="AF218" s="445" t="s">
        <v>993</v>
      </c>
      <c r="AG218" s="185"/>
    </row>
    <row r="219" spans="1:33" ht="26">
      <c r="A219" s="445">
        <v>137</v>
      </c>
      <c r="B219" s="446">
        <v>91</v>
      </c>
      <c r="C219" s="446">
        <v>8</v>
      </c>
      <c r="D219" s="493" t="s">
        <v>988</v>
      </c>
      <c r="E219" s="449" t="s">
        <v>546</v>
      </c>
      <c r="F219" s="450" t="s">
        <v>493</v>
      </c>
      <c r="G219" s="451"/>
      <c r="H219" s="494">
        <v>42555</v>
      </c>
      <c r="I219" s="495"/>
      <c r="J219" s="463"/>
      <c r="K219" s="453"/>
      <c r="L219" s="463"/>
      <c r="M219" s="465" t="s">
        <v>987</v>
      </c>
      <c r="N219" s="611">
        <v>245361</v>
      </c>
      <c r="O219" s="455">
        <f t="shared" si="30"/>
        <v>-245361</v>
      </c>
      <c r="P219" s="459"/>
      <c r="Q219" s="457"/>
      <c r="R219" s="457"/>
      <c r="S219" s="457">
        <f t="shared" si="29"/>
        <v>245361</v>
      </c>
      <c r="T219" s="457"/>
      <c r="U219" s="457"/>
      <c r="V219" s="457"/>
      <c r="W219" s="457"/>
      <c r="X219" s="457"/>
      <c r="Y219" s="459"/>
      <c r="Z219" s="495"/>
      <c r="AA219" s="459" t="s">
        <v>587</v>
      </c>
      <c r="AB219" s="445" t="s">
        <v>989</v>
      </c>
      <c r="AC219" s="445" t="s">
        <v>990</v>
      </c>
      <c r="AD219" s="445" t="s">
        <v>991</v>
      </c>
      <c r="AE219" s="445" t="s">
        <v>992</v>
      </c>
      <c r="AF219" s="445" t="s">
        <v>993</v>
      </c>
      <c r="AG219" s="185"/>
    </row>
    <row r="220" spans="1:33" ht="26">
      <c r="A220" s="445">
        <v>137</v>
      </c>
      <c r="B220" s="446">
        <v>91</v>
      </c>
      <c r="C220" s="446">
        <v>9</v>
      </c>
      <c r="D220" s="493" t="s">
        <v>988</v>
      </c>
      <c r="E220" s="449" t="s">
        <v>546</v>
      </c>
      <c r="F220" s="450" t="s">
        <v>493</v>
      </c>
      <c r="G220" s="451"/>
      <c r="H220" s="494">
        <v>42555</v>
      </c>
      <c r="I220" s="495"/>
      <c r="J220" s="463"/>
      <c r="K220" s="453"/>
      <c r="L220" s="463"/>
      <c r="M220" s="465" t="s">
        <v>987</v>
      </c>
      <c r="N220" s="463" t="s">
        <v>591</v>
      </c>
      <c r="O220" s="455" t="e">
        <f t="shared" si="30"/>
        <v>#VALUE!</v>
      </c>
      <c r="P220" s="459"/>
      <c r="Q220" s="457"/>
      <c r="R220" s="457"/>
      <c r="S220" s="457" t="str">
        <f t="shared" si="29"/>
        <v>額未定</v>
      </c>
      <c r="T220" s="457"/>
      <c r="U220" s="457"/>
      <c r="V220" s="457"/>
      <c r="W220" s="457"/>
      <c r="X220" s="457"/>
      <c r="Y220" s="459"/>
      <c r="Z220" s="495"/>
      <c r="AA220" s="459" t="s">
        <v>587</v>
      </c>
      <c r="AB220" s="445" t="s">
        <v>989</v>
      </c>
      <c r="AC220" s="445" t="s">
        <v>990</v>
      </c>
      <c r="AD220" s="445" t="s">
        <v>991</v>
      </c>
      <c r="AE220" s="445" t="s">
        <v>992</v>
      </c>
      <c r="AF220" s="445" t="s">
        <v>993</v>
      </c>
      <c r="AG220" s="185"/>
    </row>
    <row r="221" spans="1:33" ht="26">
      <c r="A221" s="445">
        <v>137</v>
      </c>
      <c r="B221" s="446">
        <v>91</v>
      </c>
      <c r="C221" s="446">
        <v>10</v>
      </c>
      <c r="D221" s="493" t="s">
        <v>988</v>
      </c>
      <c r="E221" s="449" t="s">
        <v>546</v>
      </c>
      <c r="F221" s="450" t="s">
        <v>493</v>
      </c>
      <c r="G221" s="451"/>
      <c r="H221" s="494">
        <v>42555</v>
      </c>
      <c r="I221" s="495"/>
      <c r="J221" s="463"/>
      <c r="K221" s="453"/>
      <c r="L221" s="463">
        <v>65337000</v>
      </c>
      <c r="M221" s="465" t="s">
        <v>586</v>
      </c>
      <c r="N221" s="641">
        <v>65337000</v>
      </c>
      <c r="O221" s="455">
        <f t="shared" si="30"/>
        <v>0</v>
      </c>
      <c r="P221" s="459"/>
      <c r="Q221" s="457"/>
      <c r="R221" s="457"/>
      <c r="S221" s="457">
        <f t="shared" si="29"/>
        <v>65337000</v>
      </c>
      <c r="T221" s="457"/>
      <c r="U221" s="457"/>
      <c r="V221" s="457"/>
      <c r="W221" s="457"/>
      <c r="X221" s="457"/>
      <c r="Y221" s="459"/>
      <c r="Z221" s="495"/>
      <c r="AA221" s="459" t="s">
        <v>587</v>
      </c>
      <c r="AB221" s="445" t="s">
        <v>989</v>
      </c>
      <c r="AC221" s="445" t="s">
        <v>990</v>
      </c>
      <c r="AD221" s="445" t="s">
        <v>991</v>
      </c>
      <c r="AE221" s="445" t="s">
        <v>992</v>
      </c>
      <c r="AF221" s="445" t="s">
        <v>993</v>
      </c>
      <c r="AG221" s="185"/>
    </row>
    <row r="222" spans="1:33" ht="26">
      <c r="A222" s="445">
        <v>137</v>
      </c>
      <c r="B222" s="446">
        <v>91</v>
      </c>
      <c r="C222" s="446">
        <v>11</v>
      </c>
      <c r="D222" s="493" t="s">
        <v>988</v>
      </c>
      <c r="E222" s="449" t="s">
        <v>546</v>
      </c>
      <c r="F222" s="450" t="s">
        <v>493</v>
      </c>
      <c r="G222" s="451"/>
      <c r="H222" s="494">
        <v>42555</v>
      </c>
      <c r="I222" s="495"/>
      <c r="J222" s="463"/>
      <c r="K222" s="453"/>
      <c r="L222" s="463"/>
      <c r="M222" s="465" t="s">
        <v>987</v>
      </c>
      <c r="N222" s="611">
        <v>246625</v>
      </c>
      <c r="O222" s="455">
        <f t="shared" si="30"/>
        <v>-246625</v>
      </c>
      <c r="P222" s="459"/>
      <c r="Q222" s="457"/>
      <c r="R222" s="457"/>
      <c r="S222" s="457">
        <f t="shared" si="29"/>
        <v>246625</v>
      </c>
      <c r="T222" s="457"/>
      <c r="U222" s="457"/>
      <c r="V222" s="457"/>
      <c r="W222" s="457"/>
      <c r="X222" s="457"/>
      <c r="Y222" s="459"/>
      <c r="Z222" s="495"/>
      <c r="AA222" s="459" t="s">
        <v>587</v>
      </c>
      <c r="AB222" s="445" t="s">
        <v>989</v>
      </c>
      <c r="AC222" s="445" t="s">
        <v>990</v>
      </c>
      <c r="AD222" s="445" t="s">
        <v>991</v>
      </c>
      <c r="AE222" s="445" t="s">
        <v>992</v>
      </c>
      <c r="AF222" s="445" t="s">
        <v>993</v>
      </c>
      <c r="AG222" s="185"/>
    </row>
    <row r="223" spans="1:33" ht="26">
      <c r="A223" s="445">
        <v>137</v>
      </c>
      <c r="B223" s="446">
        <v>91</v>
      </c>
      <c r="C223" s="446">
        <v>12</v>
      </c>
      <c r="D223" s="493" t="s">
        <v>988</v>
      </c>
      <c r="E223" s="449" t="s">
        <v>546</v>
      </c>
      <c r="F223" s="450" t="s">
        <v>493</v>
      </c>
      <c r="G223" s="451"/>
      <c r="H223" s="494">
        <v>42555</v>
      </c>
      <c r="I223" s="495"/>
      <c r="J223" s="463"/>
      <c r="K223" s="453"/>
      <c r="L223" s="463"/>
      <c r="M223" s="465" t="s">
        <v>987</v>
      </c>
      <c r="N223" s="463" t="s">
        <v>591</v>
      </c>
      <c r="O223" s="455" t="e">
        <f t="shared" si="30"/>
        <v>#VALUE!</v>
      </c>
      <c r="P223" s="459"/>
      <c r="Q223" s="457"/>
      <c r="R223" s="457"/>
      <c r="S223" s="457" t="str">
        <f t="shared" si="29"/>
        <v>額未定</v>
      </c>
      <c r="T223" s="457"/>
      <c r="U223" s="457"/>
      <c r="V223" s="457"/>
      <c r="W223" s="457"/>
      <c r="X223" s="457"/>
      <c r="Y223" s="459"/>
      <c r="Z223" s="495"/>
      <c r="AA223" s="459" t="s">
        <v>587</v>
      </c>
      <c r="AB223" s="445" t="s">
        <v>989</v>
      </c>
      <c r="AC223" s="445" t="s">
        <v>990</v>
      </c>
      <c r="AD223" s="445" t="s">
        <v>991</v>
      </c>
      <c r="AE223" s="445" t="s">
        <v>992</v>
      </c>
      <c r="AF223" s="445" t="s">
        <v>993</v>
      </c>
      <c r="AG223" s="185"/>
    </row>
    <row r="224" spans="1:33" ht="26">
      <c r="A224" s="445">
        <v>137</v>
      </c>
      <c r="B224" s="446">
        <v>91</v>
      </c>
      <c r="C224" s="446">
        <v>13</v>
      </c>
      <c r="D224" s="493" t="s">
        <v>988</v>
      </c>
      <c r="E224" s="449" t="s">
        <v>546</v>
      </c>
      <c r="F224" s="450" t="s">
        <v>493</v>
      </c>
      <c r="G224" s="451"/>
      <c r="H224" s="494">
        <v>42555</v>
      </c>
      <c r="I224" s="495"/>
      <c r="J224" s="463"/>
      <c r="K224" s="453"/>
      <c r="L224" s="463">
        <v>16326000</v>
      </c>
      <c r="M224" s="465" t="s">
        <v>586</v>
      </c>
      <c r="N224" s="641">
        <v>16326000</v>
      </c>
      <c r="O224" s="455">
        <f t="shared" si="30"/>
        <v>0</v>
      </c>
      <c r="P224" s="459"/>
      <c r="Q224" s="457"/>
      <c r="R224" s="457"/>
      <c r="S224" s="457">
        <f t="shared" si="29"/>
        <v>16326000</v>
      </c>
      <c r="T224" s="457"/>
      <c r="U224" s="457"/>
      <c r="V224" s="457"/>
      <c r="W224" s="457"/>
      <c r="X224" s="457"/>
      <c r="Y224" s="459"/>
      <c r="Z224" s="495"/>
      <c r="AA224" s="459" t="s">
        <v>587</v>
      </c>
      <c r="AB224" s="445" t="s">
        <v>989</v>
      </c>
      <c r="AC224" s="445" t="s">
        <v>990</v>
      </c>
      <c r="AD224" s="445" t="s">
        <v>991</v>
      </c>
      <c r="AE224" s="445" t="s">
        <v>992</v>
      </c>
      <c r="AF224" s="445" t="s">
        <v>993</v>
      </c>
      <c r="AG224" s="185"/>
    </row>
    <row r="225" spans="1:33" ht="26">
      <c r="A225" s="445">
        <v>137</v>
      </c>
      <c r="B225" s="446">
        <v>91</v>
      </c>
      <c r="C225" s="446">
        <v>14</v>
      </c>
      <c r="D225" s="493" t="s">
        <v>988</v>
      </c>
      <c r="E225" s="449" t="s">
        <v>546</v>
      </c>
      <c r="F225" s="450" t="s">
        <v>493</v>
      </c>
      <c r="G225" s="451"/>
      <c r="H225" s="494">
        <v>42555</v>
      </c>
      <c r="I225" s="495"/>
      <c r="J225" s="463"/>
      <c r="K225" s="453"/>
      <c r="L225" s="463"/>
      <c r="M225" s="465" t="s">
        <v>987</v>
      </c>
      <c r="N225" s="611">
        <v>61625</v>
      </c>
      <c r="O225" s="455">
        <f t="shared" si="30"/>
        <v>-61625</v>
      </c>
      <c r="P225" s="459"/>
      <c r="Q225" s="457"/>
      <c r="R225" s="457"/>
      <c r="S225" s="457">
        <f t="shared" si="29"/>
        <v>61625</v>
      </c>
      <c r="T225" s="457"/>
      <c r="U225" s="457"/>
      <c r="V225" s="457"/>
      <c r="W225" s="457"/>
      <c r="X225" s="457"/>
      <c r="Y225" s="459"/>
      <c r="Z225" s="495"/>
      <c r="AA225" s="459" t="s">
        <v>587</v>
      </c>
      <c r="AB225" s="445" t="s">
        <v>989</v>
      </c>
      <c r="AC225" s="445" t="s">
        <v>990</v>
      </c>
      <c r="AD225" s="445" t="s">
        <v>991</v>
      </c>
      <c r="AE225" s="445" t="s">
        <v>992</v>
      </c>
      <c r="AF225" s="445" t="s">
        <v>993</v>
      </c>
      <c r="AG225" s="185"/>
    </row>
    <row r="226" spans="1:33" ht="26">
      <c r="A226" s="445">
        <v>137</v>
      </c>
      <c r="B226" s="446">
        <v>91</v>
      </c>
      <c r="C226" s="446">
        <v>15</v>
      </c>
      <c r="D226" s="493" t="s">
        <v>988</v>
      </c>
      <c r="E226" s="449" t="s">
        <v>546</v>
      </c>
      <c r="F226" s="450" t="s">
        <v>493</v>
      </c>
      <c r="G226" s="451"/>
      <c r="H226" s="494">
        <v>42555</v>
      </c>
      <c r="I226" s="495"/>
      <c r="J226" s="463"/>
      <c r="K226" s="453"/>
      <c r="L226" s="463"/>
      <c r="M226" s="465" t="s">
        <v>987</v>
      </c>
      <c r="N226" s="641" t="s">
        <v>591</v>
      </c>
      <c r="O226" s="455" t="e">
        <f t="shared" si="30"/>
        <v>#VALUE!</v>
      </c>
      <c r="P226" s="459"/>
      <c r="Q226" s="457"/>
      <c r="R226" s="457"/>
      <c r="S226" s="457" t="str">
        <f t="shared" si="29"/>
        <v>額未定</v>
      </c>
      <c r="T226" s="457"/>
      <c r="U226" s="457"/>
      <c r="V226" s="457"/>
      <c r="W226" s="457"/>
      <c r="X226" s="457"/>
      <c r="Y226" s="459"/>
      <c r="Z226" s="495"/>
      <c r="AA226" s="459" t="s">
        <v>587</v>
      </c>
      <c r="AB226" s="445" t="s">
        <v>989</v>
      </c>
      <c r="AC226" s="445" t="s">
        <v>990</v>
      </c>
      <c r="AD226" s="445" t="s">
        <v>991</v>
      </c>
      <c r="AE226" s="445" t="s">
        <v>992</v>
      </c>
      <c r="AF226" s="445" t="s">
        <v>993</v>
      </c>
      <c r="AG226" s="185"/>
    </row>
    <row r="227" spans="1:33" ht="26">
      <c r="A227" s="445">
        <v>137</v>
      </c>
      <c r="B227" s="446">
        <v>91</v>
      </c>
      <c r="C227" s="446">
        <v>16</v>
      </c>
      <c r="D227" s="493" t="s">
        <v>988</v>
      </c>
      <c r="E227" s="449" t="s">
        <v>546</v>
      </c>
      <c r="F227" s="450" t="s">
        <v>493</v>
      </c>
      <c r="G227" s="451"/>
      <c r="H227" s="494">
        <v>42555</v>
      </c>
      <c r="I227" s="495"/>
      <c r="J227" s="463"/>
      <c r="K227" s="453"/>
      <c r="L227" s="463">
        <v>47999713</v>
      </c>
      <c r="M227" s="465" t="s">
        <v>586</v>
      </c>
      <c r="N227" s="641">
        <v>47999713</v>
      </c>
      <c r="O227" s="455">
        <f t="shared" si="30"/>
        <v>0</v>
      </c>
      <c r="P227" s="459"/>
      <c r="Q227" s="457"/>
      <c r="R227" s="457"/>
      <c r="S227" s="457">
        <f t="shared" si="29"/>
        <v>47999713</v>
      </c>
      <c r="T227" s="457"/>
      <c r="U227" s="457"/>
      <c r="V227" s="457"/>
      <c r="W227" s="457"/>
      <c r="X227" s="457"/>
      <c r="Y227" s="459"/>
      <c r="Z227" s="495"/>
      <c r="AA227" s="459" t="s">
        <v>587</v>
      </c>
      <c r="AB227" s="445" t="s">
        <v>989</v>
      </c>
      <c r="AC227" s="445" t="s">
        <v>990</v>
      </c>
      <c r="AD227" s="445" t="s">
        <v>991</v>
      </c>
      <c r="AE227" s="445" t="s">
        <v>992</v>
      </c>
      <c r="AF227" s="445" t="s">
        <v>993</v>
      </c>
      <c r="AG227" s="185"/>
    </row>
    <row r="228" spans="1:33" ht="26">
      <c r="A228" s="445">
        <v>137</v>
      </c>
      <c r="B228" s="446">
        <v>91</v>
      </c>
      <c r="C228" s="446">
        <v>17</v>
      </c>
      <c r="D228" s="493" t="s">
        <v>988</v>
      </c>
      <c r="E228" s="449" t="s">
        <v>546</v>
      </c>
      <c r="F228" s="450" t="s">
        <v>493</v>
      </c>
      <c r="G228" s="451"/>
      <c r="H228" s="494">
        <v>42555</v>
      </c>
      <c r="I228" s="495"/>
      <c r="J228" s="463"/>
      <c r="K228" s="453"/>
      <c r="L228" s="463"/>
      <c r="M228" s="465" t="s">
        <v>987</v>
      </c>
      <c r="N228" s="611">
        <v>189417</v>
      </c>
      <c r="O228" s="455">
        <f t="shared" si="30"/>
        <v>-189417</v>
      </c>
      <c r="P228" s="459"/>
      <c r="Q228" s="457"/>
      <c r="R228" s="457"/>
      <c r="S228" s="457">
        <f t="shared" si="29"/>
        <v>189417</v>
      </c>
      <c r="T228" s="457"/>
      <c r="U228" s="457"/>
      <c r="V228" s="457"/>
      <c r="W228" s="457"/>
      <c r="X228" s="457"/>
      <c r="Y228" s="459"/>
      <c r="Z228" s="495"/>
      <c r="AA228" s="459" t="s">
        <v>587</v>
      </c>
      <c r="AB228" s="445" t="s">
        <v>989</v>
      </c>
      <c r="AC228" s="445" t="s">
        <v>990</v>
      </c>
      <c r="AD228" s="445" t="s">
        <v>991</v>
      </c>
      <c r="AE228" s="445" t="s">
        <v>992</v>
      </c>
      <c r="AF228" s="445" t="s">
        <v>993</v>
      </c>
      <c r="AG228" s="185"/>
    </row>
    <row r="229" spans="1:33" ht="26">
      <c r="A229" s="445">
        <v>137</v>
      </c>
      <c r="B229" s="446">
        <v>91</v>
      </c>
      <c r="C229" s="446">
        <v>18</v>
      </c>
      <c r="D229" s="493" t="s">
        <v>988</v>
      </c>
      <c r="E229" s="449" t="s">
        <v>546</v>
      </c>
      <c r="F229" s="450" t="s">
        <v>493</v>
      </c>
      <c r="G229" s="451"/>
      <c r="H229" s="494">
        <v>42555</v>
      </c>
      <c r="I229" s="495"/>
      <c r="J229" s="463"/>
      <c r="K229" s="453"/>
      <c r="L229" s="463"/>
      <c r="M229" s="465" t="s">
        <v>987</v>
      </c>
      <c r="N229" s="463" t="s">
        <v>591</v>
      </c>
      <c r="O229" s="455" t="e">
        <f t="shared" si="30"/>
        <v>#VALUE!</v>
      </c>
      <c r="P229" s="459"/>
      <c r="Q229" s="457"/>
      <c r="R229" s="457"/>
      <c r="S229" s="457" t="str">
        <f t="shared" si="29"/>
        <v>額未定</v>
      </c>
      <c r="T229" s="457"/>
      <c r="U229" s="457"/>
      <c r="V229" s="457"/>
      <c r="W229" s="457"/>
      <c r="X229" s="457"/>
      <c r="Y229" s="459"/>
      <c r="Z229" s="495"/>
      <c r="AA229" s="459" t="s">
        <v>587</v>
      </c>
      <c r="AB229" s="445" t="s">
        <v>989</v>
      </c>
      <c r="AC229" s="445" t="s">
        <v>990</v>
      </c>
      <c r="AD229" s="445" t="s">
        <v>991</v>
      </c>
      <c r="AE229" s="445" t="s">
        <v>992</v>
      </c>
      <c r="AF229" s="445" t="s">
        <v>993</v>
      </c>
      <c r="AG229" s="185"/>
    </row>
    <row r="230" spans="1:33" ht="26">
      <c r="A230" s="445">
        <v>137</v>
      </c>
      <c r="B230" s="446">
        <v>91</v>
      </c>
      <c r="C230" s="446">
        <v>19</v>
      </c>
      <c r="D230" s="493" t="s">
        <v>988</v>
      </c>
      <c r="E230" s="449" t="s">
        <v>546</v>
      </c>
      <c r="F230" s="450" t="s">
        <v>493</v>
      </c>
      <c r="G230" s="451"/>
      <c r="H230" s="494">
        <v>42555</v>
      </c>
      <c r="I230" s="495"/>
      <c r="J230" s="463"/>
      <c r="K230" s="453"/>
      <c r="L230" s="463">
        <v>50000000</v>
      </c>
      <c r="M230" s="465" t="s">
        <v>586</v>
      </c>
      <c r="N230" s="641">
        <v>50000000</v>
      </c>
      <c r="O230" s="455">
        <f t="shared" si="30"/>
        <v>0</v>
      </c>
      <c r="P230" s="459"/>
      <c r="Q230" s="457"/>
      <c r="R230" s="457"/>
      <c r="S230" s="457">
        <f t="shared" si="29"/>
        <v>50000000</v>
      </c>
      <c r="T230" s="457"/>
      <c r="U230" s="457"/>
      <c r="V230" s="457"/>
      <c r="W230" s="457"/>
      <c r="X230" s="457"/>
      <c r="Y230" s="459"/>
      <c r="Z230" s="495"/>
      <c r="AA230" s="459" t="s">
        <v>587</v>
      </c>
      <c r="AB230" s="445" t="s">
        <v>989</v>
      </c>
      <c r="AC230" s="445" t="s">
        <v>990</v>
      </c>
      <c r="AD230" s="445" t="s">
        <v>991</v>
      </c>
      <c r="AE230" s="445" t="s">
        <v>992</v>
      </c>
      <c r="AF230" s="445" t="s">
        <v>993</v>
      </c>
      <c r="AG230" s="185"/>
    </row>
    <row r="231" spans="1:33" ht="26">
      <c r="A231" s="445">
        <v>137</v>
      </c>
      <c r="B231" s="446">
        <v>91</v>
      </c>
      <c r="C231" s="446">
        <v>20</v>
      </c>
      <c r="D231" s="493" t="s">
        <v>988</v>
      </c>
      <c r="E231" s="449" t="s">
        <v>546</v>
      </c>
      <c r="F231" s="450" t="s">
        <v>493</v>
      </c>
      <c r="G231" s="451"/>
      <c r="H231" s="494">
        <v>42555</v>
      </c>
      <c r="I231" s="495"/>
      <c r="J231" s="463"/>
      <c r="K231" s="453"/>
      <c r="L231" s="463"/>
      <c r="M231" s="465" t="s">
        <v>987</v>
      </c>
      <c r="N231" s="611">
        <v>189417</v>
      </c>
      <c r="O231" s="455">
        <f t="shared" si="30"/>
        <v>-189417</v>
      </c>
      <c r="P231" s="459"/>
      <c r="Q231" s="457"/>
      <c r="R231" s="457"/>
      <c r="S231" s="457">
        <f t="shared" si="29"/>
        <v>189417</v>
      </c>
      <c r="T231" s="457"/>
      <c r="U231" s="457"/>
      <c r="V231" s="457"/>
      <c r="W231" s="457"/>
      <c r="X231" s="457"/>
      <c r="Y231" s="459"/>
      <c r="Z231" s="495"/>
      <c r="AA231" s="459" t="s">
        <v>587</v>
      </c>
      <c r="AB231" s="445" t="s">
        <v>989</v>
      </c>
      <c r="AC231" s="445" t="s">
        <v>990</v>
      </c>
      <c r="AD231" s="445" t="s">
        <v>991</v>
      </c>
      <c r="AE231" s="445" t="s">
        <v>992</v>
      </c>
      <c r="AF231" s="445" t="s">
        <v>993</v>
      </c>
      <c r="AG231" s="185"/>
    </row>
    <row r="232" spans="1:33" ht="26">
      <c r="A232" s="445">
        <v>137</v>
      </c>
      <c r="B232" s="446">
        <v>91</v>
      </c>
      <c r="C232" s="446">
        <v>21</v>
      </c>
      <c r="D232" s="493" t="s">
        <v>988</v>
      </c>
      <c r="E232" s="449" t="s">
        <v>546</v>
      </c>
      <c r="F232" s="450" t="s">
        <v>493</v>
      </c>
      <c r="G232" s="451"/>
      <c r="H232" s="494">
        <v>42555</v>
      </c>
      <c r="I232" s="495"/>
      <c r="J232" s="463"/>
      <c r="K232" s="453"/>
      <c r="L232" s="463"/>
      <c r="M232" s="465" t="s">
        <v>987</v>
      </c>
      <c r="N232" s="463" t="s">
        <v>591</v>
      </c>
      <c r="O232" s="455" t="e">
        <f t="shared" si="30"/>
        <v>#VALUE!</v>
      </c>
      <c r="P232" s="459"/>
      <c r="Q232" s="457"/>
      <c r="R232" s="457"/>
      <c r="S232" s="457" t="str">
        <f t="shared" si="29"/>
        <v>額未定</v>
      </c>
      <c r="T232" s="457"/>
      <c r="U232" s="457"/>
      <c r="V232" s="457"/>
      <c r="W232" s="457"/>
      <c r="X232" s="457"/>
      <c r="Y232" s="459"/>
      <c r="Z232" s="495"/>
      <c r="AA232" s="459" t="s">
        <v>587</v>
      </c>
      <c r="AB232" s="445" t="s">
        <v>989</v>
      </c>
      <c r="AC232" s="445" t="s">
        <v>990</v>
      </c>
      <c r="AD232" s="445" t="s">
        <v>991</v>
      </c>
      <c r="AE232" s="445" t="s">
        <v>992</v>
      </c>
      <c r="AF232" s="445" t="s">
        <v>993</v>
      </c>
      <c r="AG232" s="185"/>
    </row>
    <row r="233" spans="1:33" s="188" customFormat="1" ht="26">
      <c r="A233" s="472">
        <v>137</v>
      </c>
      <c r="B233" s="473">
        <v>91</v>
      </c>
      <c r="C233" s="473">
        <v>22</v>
      </c>
      <c r="D233" s="500" t="s">
        <v>988</v>
      </c>
      <c r="E233" s="476" t="s">
        <v>546</v>
      </c>
      <c r="F233" s="477" t="s">
        <v>493</v>
      </c>
      <c r="G233" s="478"/>
      <c r="H233" s="502">
        <v>42555</v>
      </c>
      <c r="I233" s="503"/>
      <c r="J233" s="504"/>
      <c r="K233" s="480"/>
      <c r="L233" s="504"/>
      <c r="M233" s="505" t="s">
        <v>994</v>
      </c>
      <c r="N233" s="628">
        <v>2160</v>
      </c>
      <c r="O233" s="482">
        <f t="shared" si="30"/>
        <v>-2160</v>
      </c>
      <c r="P233" s="486"/>
      <c r="Q233" s="484"/>
      <c r="R233" s="484"/>
      <c r="S233" s="484">
        <f t="shared" si="29"/>
        <v>2160</v>
      </c>
      <c r="T233" s="484"/>
      <c r="U233" s="484"/>
      <c r="V233" s="484"/>
      <c r="W233" s="484"/>
      <c r="X233" s="484"/>
      <c r="Y233" s="486"/>
      <c r="Z233" s="503"/>
      <c r="AA233" s="486" t="s">
        <v>587</v>
      </c>
      <c r="AB233" s="472" t="s">
        <v>989</v>
      </c>
      <c r="AC233" s="472" t="s">
        <v>990</v>
      </c>
      <c r="AD233" s="472" t="s">
        <v>991</v>
      </c>
      <c r="AE233" s="472" t="s">
        <v>992</v>
      </c>
      <c r="AF233" s="472" t="s">
        <v>993</v>
      </c>
      <c r="AG233" s="187"/>
    </row>
    <row r="234" spans="1:33" s="188" customFormat="1" hidden="1">
      <c r="A234" s="472">
        <v>2</v>
      </c>
      <c r="B234" s="473">
        <v>92</v>
      </c>
      <c r="C234" s="474">
        <v>1</v>
      </c>
      <c r="D234" s="475" t="s">
        <v>221</v>
      </c>
      <c r="E234" s="476" t="s">
        <v>754</v>
      </c>
      <c r="F234" s="477" t="s">
        <v>493</v>
      </c>
      <c r="G234" s="478">
        <f>COUNTIF($D$3:$D$374,D234)</f>
        <v>13</v>
      </c>
      <c r="H234" s="502">
        <v>42555</v>
      </c>
      <c r="I234" s="475"/>
      <c r="J234" s="480">
        <v>60688212</v>
      </c>
      <c r="K234" s="480">
        <v>62410294</v>
      </c>
      <c r="L234" s="480">
        <v>62410294</v>
      </c>
      <c r="M234" s="481" t="s">
        <v>191</v>
      </c>
      <c r="N234" s="608">
        <v>2621381</v>
      </c>
      <c r="O234" s="482">
        <f>L234-N234</f>
        <v>59788913</v>
      </c>
      <c r="P234" s="483"/>
      <c r="Q234" s="484"/>
      <c r="R234" s="484"/>
      <c r="S234" s="484">
        <f t="shared" si="29"/>
        <v>2621381</v>
      </c>
      <c r="T234" s="484"/>
      <c r="U234" s="484"/>
      <c r="V234" s="484"/>
      <c r="W234" s="484">
        <f>IF(ISBLANK(N234),"",IF(ISNUMBER(N234),(N234-T234),IF(LEFT(N234,3)="額未定",N234,"*")))</f>
        <v>2621381</v>
      </c>
      <c r="X234" s="484">
        <f>IF(ISBLANK(N234),"",(IF(ISERROR(S234-U234),0,(S234-U234))))</f>
        <v>2621381</v>
      </c>
      <c r="Y234" s="483"/>
      <c r="Z234" s="485"/>
      <c r="AA234" s="486" t="s">
        <v>495</v>
      </c>
      <c r="AB234" s="491" t="s">
        <v>995</v>
      </c>
      <c r="AC234" s="492" t="s">
        <v>996</v>
      </c>
      <c r="AD234" s="487" t="s">
        <v>997</v>
      </c>
      <c r="AE234" s="487" t="s">
        <v>998</v>
      </c>
      <c r="AF234" s="487" t="s">
        <v>999</v>
      </c>
      <c r="AG234" s="187"/>
    </row>
    <row r="235" spans="1:33" hidden="1">
      <c r="A235" s="445">
        <v>2</v>
      </c>
      <c r="B235" s="446">
        <v>92</v>
      </c>
      <c r="C235" s="447">
        <v>2</v>
      </c>
      <c r="D235" s="448" t="s">
        <v>221</v>
      </c>
      <c r="E235" s="449"/>
      <c r="F235" s="450" t="s">
        <v>493</v>
      </c>
      <c r="G235" s="451"/>
      <c r="H235" s="494">
        <v>42555</v>
      </c>
      <c r="I235" s="448"/>
      <c r="J235" s="453"/>
      <c r="K235" s="453"/>
      <c r="L235" s="453"/>
      <c r="M235" s="454" t="s">
        <v>868</v>
      </c>
      <c r="N235" s="607">
        <v>3170049</v>
      </c>
      <c r="O235" s="455"/>
      <c r="P235" s="456"/>
      <c r="Q235" s="457"/>
      <c r="R235" s="457"/>
      <c r="S235" s="457">
        <f t="shared" si="29"/>
        <v>3170049</v>
      </c>
      <c r="T235" s="457"/>
      <c r="U235" s="457"/>
      <c r="V235" s="457"/>
      <c r="W235" s="457"/>
      <c r="X235" s="457"/>
      <c r="Y235" s="456"/>
      <c r="Z235" s="458"/>
      <c r="AA235" s="459" t="s">
        <v>495</v>
      </c>
      <c r="AB235" s="489" t="s">
        <v>995</v>
      </c>
      <c r="AC235" s="490" t="s">
        <v>996</v>
      </c>
      <c r="AD235" s="460" t="s">
        <v>997</v>
      </c>
      <c r="AE235" s="460" t="s">
        <v>998</v>
      </c>
      <c r="AF235" s="460" t="s">
        <v>999</v>
      </c>
      <c r="AG235" s="185"/>
    </row>
    <row r="236" spans="1:33" hidden="1">
      <c r="A236" s="445">
        <v>2</v>
      </c>
      <c r="B236" s="446">
        <v>92</v>
      </c>
      <c r="C236" s="447">
        <v>2</v>
      </c>
      <c r="D236" s="448" t="s">
        <v>221</v>
      </c>
      <c r="E236" s="449"/>
      <c r="F236" s="450" t="s">
        <v>493</v>
      </c>
      <c r="G236" s="451"/>
      <c r="H236" s="494">
        <v>42555</v>
      </c>
      <c r="I236" s="448"/>
      <c r="J236" s="453"/>
      <c r="K236" s="453"/>
      <c r="L236" s="453"/>
      <c r="M236" s="454"/>
      <c r="N236" s="607">
        <v>5000000</v>
      </c>
      <c r="O236" s="455"/>
      <c r="P236" s="456"/>
      <c r="Q236" s="457"/>
      <c r="R236" s="457"/>
      <c r="S236" s="457">
        <f t="shared" si="29"/>
        <v>5000000</v>
      </c>
      <c r="T236" s="457"/>
      <c r="U236" s="457"/>
      <c r="V236" s="457"/>
      <c r="W236" s="457"/>
      <c r="X236" s="457"/>
      <c r="Y236" s="456"/>
      <c r="Z236" s="458"/>
      <c r="AA236" s="459" t="s">
        <v>495</v>
      </c>
      <c r="AB236" s="489" t="s">
        <v>995</v>
      </c>
      <c r="AC236" s="490" t="s">
        <v>996</v>
      </c>
      <c r="AD236" s="460" t="s">
        <v>997</v>
      </c>
      <c r="AE236" s="460" t="s">
        <v>998</v>
      </c>
      <c r="AF236" s="460" t="s">
        <v>999</v>
      </c>
      <c r="AG236" s="185"/>
    </row>
    <row r="237" spans="1:33" hidden="1">
      <c r="A237" s="445">
        <v>2</v>
      </c>
      <c r="B237" s="446">
        <v>92</v>
      </c>
      <c r="C237" s="447">
        <v>2</v>
      </c>
      <c r="D237" s="448" t="s">
        <v>221</v>
      </c>
      <c r="E237" s="449"/>
      <c r="F237" s="450" t="s">
        <v>493</v>
      </c>
      <c r="G237" s="451"/>
      <c r="H237" s="494">
        <v>42555</v>
      </c>
      <c r="I237" s="448"/>
      <c r="J237" s="453"/>
      <c r="K237" s="453"/>
      <c r="L237" s="453"/>
      <c r="M237" s="454"/>
      <c r="N237" s="607">
        <v>5000000</v>
      </c>
      <c r="O237" s="455"/>
      <c r="P237" s="456"/>
      <c r="Q237" s="457"/>
      <c r="R237" s="457"/>
      <c r="S237" s="457">
        <f t="shared" si="29"/>
        <v>5000000</v>
      </c>
      <c r="T237" s="457"/>
      <c r="U237" s="457"/>
      <c r="V237" s="457"/>
      <c r="W237" s="457"/>
      <c r="X237" s="457"/>
      <c r="Y237" s="456"/>
      <c r="Z237" s="458"/>
      <c r="AA237" s="459" t="s">
        <v>495</v>
      </c>
      <c r="AB237" s="489" t="s">
        <v>995</v>
      </c>
      <c r="AC237" s="490" t="s">
        <v>996</v>
      </c>
      <c r="AD237" s="460" t="s">
        <v>997</v>
      </c>
      <c r="AE237" s="460" t="s">
        <v>998</v>
      </c>
      <c r="AF237" s="460" t="s">
        <v>999</v>
      </c>
      <c r="AG237" s="185"/>
    </row>
    <row r="238" spans="1:33" hidden="1">
      <c r="A238" s="445">
        <v>2</v>
      </c>
      <c r="B238" s="446">
        <v>92</v>
      </c>
      <c r="C238" s="447">
        <v>2</v>
      </c>
      <c r="D238" s="448" t="s">
        <v>221</v>
      </c>
      <c r="E238" s="449"/>
      <c r="F238" s="450" t="s">
        <v>493</v>
      </c>
      <c r="G238" s="451"/>
      <c r="H238" s="494">
        <v>42555</v>
      </c>
      <c r="I238" s="448"/>
      <c r="J238" s="453"/>
      <c r="K238" s="453"/>
      <c r="L238" s="453"/>
      <c r="M238" s="454"/>
      <c r="N238" s="607">
        <v>4275418</v>
      </c>
      <c r="O238" s="455"/>
      <c r="P238" s="456"/>
      <c r="Q238" s="457"/>
      <c r="R238" s="457"/>
      <c r="S238" s="457">
        <f t="shared" si="29"/>
        <v>4275418</v>
      </c>
      <c r="T238" s="457"/>
      <c r="U238" s="457"/>
      <c r="V238" s="457"/>
      <c r="W238" s="457"/>
      <c r="X238" s="457"/>
      <c r="Y238" s="456"/>
      <c r="Z238" s="458"/>
      <c r="AA238" s="459" t="s">
        <v>495</v>
      </c>
      <c r="AB238" s="489" t="s">
        <v>995</v>
      </c>
      <c r="AC238" s="490" t="s">
        <v>996</v>
      </c>
      <c r="AD238" s="460" t="s">
        <v>997</v>
      </c>
      <c r="AE238" s="460" t="s">
        <v>998</v>
      </c>
      <c r="AF238" s="460" t="s">
        <v>999</v>
      </c>
      <c r="AG238" s="185"/>
    </row>
    <row r="239" spans="1:33" hidden="1">
      <c r="A239" s="445">
        <v>2</v>
      </c>
      <c r="B239" s="446">
        <v>92</v>
      </c>
      <c r="C239" s="447">
        <v>2</v>
      </c>
      <c r="D239" s="448" t="s">
        <v>221</v>
      </c>
      <c r="E239" s="449"/>
      <c r="F239" s="450" t="s">
        <v>493</v>
      </c>
      <c r="G239" s="451"/>
      <c r="H239" s="494">
        <v>42555</v>
      </c>
      <c r="I239" s="448"/>
      <c r="J239" s="453"/>
      <c r="K239" s="453"/>
      <c r="L239" s="453"/>
      <c r="M239" s="454"/>
      <c r="N239" s="607">
        <v>4042008</v>
      </c>
      <c r="O239" s="455"/>
      <c r="P239" s="456"/>
      <c r="Q239" s="457"/>
      <c r="R239" s="457"/>
      <c r="S239" s="457">
        <f t="shared" si="29"/>
        <v>4042008</v>
      </c>
      <c r="T239" s="457"/>
      <c r="U239" s="457"/>
      <c r="V239" s="457"/>
      <c r="W239" s="457"/>
      <c r="X239" s="457"/>
      <c r="Y239" s="456"/>
      <c r="Z239" s="458"/>
      <c r="AA239" s="459" t="s">
        <v>495</v>
      </c>
      <c r="AB239" s="489" t="s">
        <v>995</v>
      </c>
      <c r="AC239" s="490" t="s">
        <v>996</v>
      </c>
      <c r="AD239" s="460" t="s">
        <v>997</v>
      </c>
      <c r="AE239" s="460" t="s">
        <v>998</v>
      </c>
      <c r="AF239" s="460" t="s">
        <v>999</v>
      </c>
      <c r="AG239" s="185"/>
    </row>
    <row r="240" spans="1:33" hidden="1">
      <c r="A240" s="445">
        <v>2</v>
      </c>
      <c r="B240" s="446">
        <v>92</v>
      </c>
      <c r="C240" s="447">
        <v>2</v>
      </c>
      <c r="D240" s="448" t="s">
        <v>221</v>
      </c>
      <c r="E240" s="449"/>
      <c r="F240" s="450" t="s">
        <v>493</v>
      </c>
      <c r="G240" s="451"/>
      <c r="H240" s="494">
        <v>42555</v>
      </c>
      <c r="I240" s="448"/>
      <c r="J240" s="453"/>
      <c r="K240" s="453"/>
      <c r="L240" s="453"/>
      <c r="M240" s="454"/>
      <c r="N240" s="607">
        <v>5000000</v>
      </c>
      <c r="O240" s="455"/>
      <c r="P240" s="456"/>
      <c r="Q240" s="457"/>
      <c r="R240" s="457"/>
      <c r="S240" s="457">
        <f t="shared" si="29"/>
        <v>5000000</v>
      </c>
      <c r="T240" s="457"/>
      <c r="U240" s="457"/>
      <c r="V240" s="457"/>
      <c r="W240" s="457"/>
      <c r="X240" s="457"/>
      <c r="Y240" s="456"/>
      <c r="Z240" s="458"/>
      <c r="AA240" s="459" t="s">
        <v>495</v>
      </c>
      <c r="AB240" s="489" t="s">
        <v>995</v>
      </c>
      <c r="AC240" s="490" t="s">
        <v>996</v>
      </c>
      <c r="AD240" s="460" t="s">
        <v>997</v>
      </c>
      <c r="AE240" s="460" t="s">
        <v>998</v>
      </c>
      <c r="AF240" s="460" t="s">
        <v>999</v>
      </c>
      <c r="AG240" s="185"/>
    </row>
    <row r="241" spans="1:33" hidden="1">
      <c r="A241" s="445">
        <v>2</v>
      </c>
      <c r="B241" s="446">
        <v>92</v>
      </c>
      <c r="C241" s="447">
        <v>2</v>
      </c>
      <c r="D241" s="448" t="s">
        <v>221</v>
      </c>
      <c r="E241" s="449"/>
      <c r="F241" s="450" t="s">
        <v>493</v>
      </c>
      <c r="G241" s="451"/>
      <c r="H241" s="494">
        <v>42555</v>
      </c>
      <c r="I241" s="448"/>
      <c r="J241" s="453"/>
      <c r="K241" s="453"/>
      <c r="L241" s="453"/>
      <c r="M241" s="454"/>
      <c r="N241" s="607">
        <v>10000000</v>
      </c>
      <c r="O241" s="455"/>
      <c r="P241" s="456"/>
      <c r="Q241" s="457"/>
      <c r="R241" s="457"/>
      <c r="S241" s="457">
        <f t="shared" si="29"/>
        <v>10000000</v>
      </c>
      <c r="T241" s="457"/>
      <c r="U241" s="457"/>
      <c r="V241" s="457"/>
      <c r="W241" s="457"/>
      <c r="X241" s="457"/>
      <c r="Y241" s="456"/>
      <c r="Z241" s="458"/>
      <c r="AA241" s="459" t="s">
        <v>495</v>
      </c>
      <c r="AB241" s="489" t="s">
        <v>995</v>
      </c>
      <c r="AC241" s="490" t="s">
        <v>996</v>
      </c>
      <c r="AD241" s="460" t="s">
        <v>997</v>
      </c>
      <c r="AE241" s="460" t="s">
        <v>998</v>
      </c>
      <c r="AF241" s="460" t="s">
        <v>999</v>
      </c>
      <c r="AG241" s="185"/>
    </row>
    <row r="242" spans="1:33" hidden="1">
      <c r="A242" s="445">
        <v>2</v>
      </c>
      <c r="B242" s="446">
        <v>92</v>
      </c>
      <c r="C242" s="447">
        <v>2</v>
      </c>
      <c r="D242" s="448" t="s">
        <v>221</v>
      </c>
      <c r="E242" s="449"/>
      <c r="F242" s="450" t="s">
        <v>493</v>
      </c>
      <c r="G242" s="451"/>
      <c r="H242" s="494">
        <v>42555</v>
      </c>
      <c r="I242" s="448"/>
      <c r="J242" s="453"/>
      <c r="K242" s="453"/>
      <c r="L242" s="453"/>
      <c r="M242" s="454"/>
      <c r="N242" s="607">
        <v>7552549</v>
      </c>
      <c r="O242" s="455"/>
      <c r="P242" s="456"/>
      <c r="Q242" s="457"/>
      <c r="R242" s="457"/>
      <c r="S242" s="457">
        <f t="shared" si="29"/>
        <v>7552549</v>
      </c>
      <c r="T242" s="457"/>
      <c r="U242" s="457"/>
      <c r="V242" s="457"/>
      <c r="W242" s="457"/>
      <c r="X242" s="457"/>
      <c r="Y242" s="456"/>
      <c r="Z242" s="458"/>
      <c r="AA242" s="459" t="s">
        <v>495</v>
      </c>
      <c r="AB242" s="489" t="s">
        <v>995</v>
      </c>
      <c r="AC242" s="490" t="s">
        <v>996</v>
      </c>
      <c r="AD242" s="460" t="s">
        <v>997</v>
      </c>
      <c r="AE242" s="460" t="s">
        <v>998</v>
      </c>
      <c r="AF242" s="460" t="s">
        <v>999</v>
      </c>
      <c r="AG242" s="185"/>
    </row>
    <row r="243" spans="1:33" ht="15" hidden="1" customHeight="1">
      <c r="A243" s="445">
        <v>2</v>
      </c>
      <c r="B243" s="446">
        <v>92</v>
      </c>
      <c r="C243" s="447">
        <v>2</v>
      </c>
      <c r="D243" s="448" t="s">
        <v>221</v>
      </c>
      <c r="E243" s="449"/>
      <c r="F243" s="450" t="s">
        <v>493</v>
      </c>
      <c r="G243" s="451"/>
      <c r="H243" s="494">
        <v>42555</v>
      </c>
      <c r="I243" s="448"/>
      <c r="J243" s="453"/>
      <c r="K243" s="453"/>
      <c r="L243" s="453"/>
      <c r="M243" s="454"/>
      <c r="N243" s="607">
        <v>10000000</v>
      </c>
      <c r="O243" s="455"/>
      <c r="P243" s="456"/>
      <c r="Q243" s="457"/>
      <c r="R243" s="457"/>
      <c r="S243" s="457">
        <f t="shared" si="29"/>
        <v>10000000</v>
      </c>
      <c r="T243" s="457"/>
      <c r="U243" s="457"/>
      <c r="V243" s="457"/>
      <c r="W243" s="457"/>
      <c r="X243" s="457"/>
      <c r="Y243" s="456"/>
      <c r="Z243" s="458"/>
      <c r="AA243" s="459" t="s">
        <v>495</v>
      </c>
      <c r="AB243" s="489" t="s">
        <v>995</v>
      </c>
      <c r="AC243" s="490" t="s">
        <v>996</v>
      </c>
      <c r="AD243" s="460" t="s">
        <v>997</v>
      </c>
      <c r="AE243" s="460" t="s">
        <v>998</v>
      </c>
      <c r="AF243" s="460" t="s">
        <v>999</v>
      </c>
      <c r="AG243" s="185"/>
    </row>
    <row r="244" spans="1:33" hidden="1">
      <c r="A244" s="445">
        <v>2</v>
      </c>
      <c r="B244" s="446">
        <v>92</v>
      </c>
      <c r="C244" s="447">
        <v>2</v>
      </c>
      <c r="D244" s="448" t="s">
        <v>221</v>
      </c>
      <c r="E244" s="449"/>
      <c r="F244" s="450" t="s">
        <v>493</v>
      </c>
      <c r="G244" s="451"/>
      <c r="H244" s="494">
        <v>42555</v>
      </c>
      <c r="I244" s="448"/>
      <c r="J244" s="453"/>
      <c r="K244" s="453"/>
      <c r="L244" s="453"/>
      <c r="M244" s="454"/>
      <c r="N244" s="607">
        <v>5000000</v>
      </c>
      <c r="O244" s="455"/>
      <c r="P244" s="456"/>
      <c r="Q244" s="457"/>
      <c r="R244" s="457"/>
      <c r="S244" s="457">
        <f t="shared" si="29"/>
        <v>5000000</v>
      </c>
      <c r="T244" s="457"/>
      <c r="U244" s="457"/>
      <c r="V244" s="457"/>
      <c r="W244" s="457"/>
      <c r="X244" s="457"/>
      <c r="Y244" s="456"/>
      <c r="Z244" s="458"/>
      <c r="AA244" s="459" t="s">
        <v>495</v>
      </c>
      <c r="AB244" s="489" t="s">
        <v>995</v>
      </c>
      <c r="AC244" s="490" t="s">
        <v>996</v>
      </c>
      <c r="AD244" s="460" t="s">
        <v>997</v>
      </c>
      <c r="AE244" s="460" t="s">
        <v>998</v>
      </c>
      <c r="AF244" s="460" t="s">
        <v>999</v>
      </c>
      <c r="AG244" s="185"/>
    </row>
    <row r="245" spans="1:33" hidden="1">
      <c r="A245" s="445">
        <v>2</v>
      </c>
      <c r="B245" s="446">
        <v>92</v>
      </c>
      <c r="C245" s="447">
        <v>2</v>
      </c>
      <c r="D245" s="448" t="s">
        <v>221</v>
      </c>
      <c r="E245" s="449"/>
      <c r="F245" s="450" t="s">
        <v>493</v>
      </c>
      <c r="G245" s="451"/>
      <c r="H245" s="494">
        <v>42555</v>
      </c>
      <c r="I245" s="448"/>
      <c r="J245" s="453"/>
      <c r="K245" s="453"/>
      <c r="L245" s="453"/>
      <c r="M245" s="454"/>
      <c r="N245" s="607">
        <v>666058</v>
      </c>
      <c r="O245" s="455"/>
      <c r="P245" s="456"/>
      <c r="Q245" s="457"/>
      <c r="R245" s="457"/>
      <c r="S245" s="457">
        <f t="shared" si="29"/>
        <v>666058</v>
      </c>
      <c r="T245" s="457"/>
      <c r="U245" s="457"/>
      <c r="V245" s="457"/>
      <c r="W245" s="457"/>
      <c r="X245" s="457"/>
      <c r="Y245" s="456"/>
      <c r="Z245" s="458"/>
      <c r="AA245" s="459" t="s">
        <v>495</v>
      </c>
      <c r="AB245" s="489" t="s">
        <v>995</v>
      </c>
      <c r="AC245" s="490" t="s">
        <v>996</v>
      </c>
      <c r="AD245" s="460" t="s">
        <v>997</v>
      </c>
      <c r="AE245" s="460" t="s">
        <v>998</v>
      </c>
      <c r="AF245" s="460" t="s">
        <v>999</v>
      </c>
      <c r="AG245" s="185"/>
    </row>
    <row r="246" spans="1:33" hidden="1">
      <c r="A246" s="445">
        <v>2</v>
      </c>
      <c r="B246" s="446">
        <v>92</v>
      </c>
      <c r="C246" s="447">
        <v>3</v>
      </c>
      <c r="D246" s="448" t="s">
        <v>221</v>
      </c>
      <c r="E246" s="449"/>
      <c r="F246" s="450" t="s">
        <v>493</v>
      </c>
      <c r="G246" s="451"/>
      <c r="H246" s="494">
        <v>42555</v>
      </c>
      <c r="I246" s="448"/>
      <c r="J246" s="453"/>
      <c r="K246" s="453"/>
      <c r="L246" s="453"/>
      <c r="M246" s="454" t="s">
        <v>987</v>
      </c>
      <c r="N246" s="453" t="s">
        <v>591</v>
      </c>
      <c r="O246" s="455"/>
      <c r="P246" s="456"/>
      <c r="Q246" s="457"/>
      <c r="R246" s="457"/>
      <c r="S246" s="457" t="str">
        <f t="shared" si="29"/>
        <v>額未定</v>
      </c>
      <c r="T246" s="457"/>
      <c r="U246" s="457"/>
      <c r="V246" s="457"/>
      <c r="W246" s="457"/>
      <c r="X246" s="457"/>
      <c r="Y246" s="456"/>
      <c r="Z246" s="458"/>
      <c r="AA246" s="459" t="s">
        <v>495</v>
      </c>
      <c r="AB246" s="489" t="s">
        <v>995</v>
      </c>
      <c r="AC246" s="490" t="s">
        <v>996</v>
      </c>
      <c r="AD246" s="460" t="s">
        <v>997</v>
      </c>
      <c r="AE246" s="460" t="s">
        <v>998</v>
      </c>
      <c r="AF246" s="460" t="s">
        <v>999</v>
      </c>
      <c r="AG246" s="185"/>
    </row>
    <row r="247" spans="1:33" s="188" customFormat="1" ht="39" hidden="1">
      <c r="A247" s="472">
        <v>96</v>
      </c>
      <c r="B247" s="473">
        <v>93</v>
      </c>
      <c r="C247" s="474">
        <v>1</v>
      </c>
      <c r="D247" s="475" t="s">
        <v>1000</v>
      </c>
      <c r="E247" s="476" t="s">
        <v>740</v>
      </c>
      <c r="F247" s="477" t="s">
        <v>493</v>
      </c>
      <c r="G247" s="478">
        <f t="shared" ref="G247:G271" si="31">COUNTIF($D$3:$D$374,D247)</f>
        <v>1</v>
      </c>
      <c r="H247" s="479">
        <v>42555</v>
      </c>
      <c r="I247" s="475" t="s">
        <v>1001</v>
      </c>
      <c r="J247" s="480">
        <v>65710</v>
      </c>
      <c r="K247" s="480">
        <v>0</v>
      </c>
      <c r="L247" s="480">
        <v>65710</v>
      </c>
      <c r="M247" s="481" t="s">
        <v>834</v>
      </c>
      <c r="N247" s="639">
        <v>122000</v>
      </c>
      <c r="O247" s="482">
        <f>L247-N247</f>
        <v>-56290</v>
      </c>
      <c r="P247" s="483"/>
      <c r="Q247" s="484"/>
      <c r="R247" s="484"/>
      <c r="S247" s="484">
        <f t="shared" si="29"/>
        <v>122000</v>
      </c>
      <c r="T247" s="484"/>
      <c r="U247" s="484"/>
      <c r="V247" s="484"/>
      <c r="W247" s="484">
        <f>IF(ISBLANK(N247),"",IF(ISNUMBER(N247),(N247-T247),IF(LEFT(N247,3)="額未定",N247,"*")))</f>
        <v>122000</v>
      </c>
      <c r="X247" s="484">
        <f>IF(ISBLANK(N247),"",(IF(ISERROR(S247-U247),0,(S247-U247))))</f>
        <v>122000</v>
      </c>
      <c r="Y247" s="483"/>
      <c r="Z247" s="485"/>
      <c r="AA247" s="486" t="s">
        <v>495</v>
      </c>
      <c r="AB247" s="487" t="s">
        <v>1002</v>
      </c>
      <c r="AC247" s="472" t="s">
        <v>1003</v>
      </c>
      <c r="AD247" s="487" t="s">
        <v>1004</v>
      </c>
      <c r="AE247" s="487" t="s">
        <v>1005</v>
      </c>
      <c r="AF247" s="487" t="s">
        <v>1006</v>
      </c>
      <c r="AG247" s="187"/>
    </row>
    <row r="248" spans="1:33" ht="26" hidden="1">
      <c r="A248" s="445">
        <v>150</v>
      </c>
      <c r="B248" s="446">
        <v>94</v>
      </c>
      <c r="C248" s="446">
        <v>1</v>
      </c>
      <c r="D248" s="493" t="s">
        <v>1664</v>
      </c>
      <c r="E248" s="507" t="s">
        <v>559</v>
      </c>
      <c r="F248" s="450" t="s">
        <v>493</v>
      </c>
      <c r="G248" s="451">
        <f t="shared" si="31"/>
        <v>2</v>
      </c>
      <c r="H248" s="494">
        <v>42555</v>
      </c>
      <c r="I248" s="495"/>
      <c r="J248" s="463"/>
      <c r="K248" s="453">
        <v>0</v>
      </c>
      <c r="L248" s="453">
        <v>626220</v>
      </c>
      <c r="M248" s="465" t="s">
        <v>747</v>
      </c>
      <c r="N248" s="611">
        <v>626220</v>
      </c>
      <c r="O248" s="455">
        <f>L248-N248</f>
        <v>0</v>
      </c>
      <c r="P248" s="459"/>
      <c r="Q248" s="457"/>
      <c r="R248" s="457">
        <v>627409</v>
      </c>
      <c r="S248" s="457">
        <f t="shared" si="29"/>
        <v>626220</v>
      </c>
      <c r="T248" s="457"/>
      <c r="U248" s="457"/>
      <c r="V248" s="457"/>
      <c r="W248" s="457">
        <f>IF(ISBLANK(N248),"",IF(ISNUMBER(N248),(N248-T248),IF(LEFT(N248,3)="額未定",N248,"*")))</f>
        <v>626220</v>
      </c>
      <c r="X248" s="457">
        <f>IF(ISBLANK(N248),"",(IF(ISERROR(S248-U248),0,(S248-U248))))</f>
        <v>626220</v>
      </c>
      <c r="Y248" s="459"/>
      <c r="Z248" s="495"/>
      <c r="AA248" s="459" t="s">
        <v>1665</v>
      </c>
      <c r="AB248" s="561" t="s">
        <v>1666</v>
      </c>
      <c r="AC248" s="561" t="s">
        <v>1007</v>
      </c>
      <c r="AD248" s="561" t="s">
        <v>1667</v>
      </c>
      <c r="AE248" s="561" t="s">
        <v>1668</v>
      </c>
      <c r="AF248" s="445"/>
      <c r="AG248" s="185"/>
    </row>
    <row r="249" spans="1:33" ht="26" hidden="1">
      <c r="A249" s="445">
        <v>150</v>
      </c>
      <c r="B249" s="446">
        <v>94</v>
      </c>
      <c r="C249" s="446">
        <v>2</v>
      </c>
      <c r="D249" s="493" t="s">
        <v>1008</v>
      </c>
      <c r="E249" s="507"/>
      <c r="F249" s="450" t="s">
        <v>493</v>
      </c>
      <c r="G249" s="451">
        <f t="shared" si="31"/>
        <v>2</v>
      </c>
      <c r="H249" s="494">
        <v>42555</v>
      </c>
      <c r="I249" s="495"/>
      <c r="J249" s="463"/>
      <c r="K249" s="453"/>
      <c r="L249" s="453"/>
      <c r="M249" s="465" t="s">
        <v>987</v>
      </c>
      <c r="N249" s="611">
        <v>1189</v>
      </c>
      <c r="O249" s="455"/>
      <c r="P249" s="459"/>
      <c r="Q249" s="457"/>
      <c r="R249" s="457"/>
      <c r="S249" s="457">
        <f t="shared" si="29"/>
        <v>1189</v>
      </c>
      <c r="T249" s="457"/>
      <c r="U249" s="457"/>
      <c r="V249" s="457"/>
      <c r="W249" s="457"/>
      <c r="X249" s="457"/>
      <c r="Y249" s="459"/>
      <c r="Z249" s="495"/>
      <c r="AA249" s="459" t="s">
        <v>1665</v>
      </c>
      <c r="AB249" s="561" t="s">
        <v>1666</v>
      </c>
      <c r="AC249" s="561" t="s">
        <v>1007</v>
      </c>
      <c r="AD249" s="561" t="s">
        <v>1667</v>
      </c>
      <c r="AE249" s="561" t="s">
        <v>1668</v>
      </c>
      <c r="AF249" s="445"/>
      <c r="AG249" s="185"/>
    </row>
    <row r="250" spans="1:33" s="188" customFormat="1" hidden="1">
      <c r="A250" s="472">
        <v>4</v>
      </c>
      <c r="B250" s="473">
        <v>95</v>
      </c>
      <c r="C250" s="474">
        <v>1</v>
      </c>
      <c r="D250" s="475" t="s">
        <v>1009</v>
      </c>
      <c r="E250" s="476" t="s">
        <v>546</v>
      </c>
      <c r="F250" s="477" t="s">
        <v>493</v>
      </c>
      <c r="G250" s="478">
        <f t="shared" si="31"/>
        <v>10</v>
      </c>
      <c r="H250" s="479">
        <v>42555</v>
      </c>
      <c r="I250" s="475"/>
      <c r="J250" s="480">
        <v>31591236</v>
      </c>
      <c r="K250" s="480">
        <v>35513244</v>
      </c>
      <c r="L250" s="480">
        <v>35513244</v>
      </c>
      <c r="M250" s="481" t="s">
        <v>191</v>
      </c>
      <c r="N250" s="639">
        <v>1334236</v>
      </c>
      <c r="O250" s="482">
        <f t="shared" ref="O250:O313" si="32">L250-N250</f>
        <v>34179008</v>
      </c>
      <c r="P250" s="483"/>
      <c r="Q250" s="484"/>
      <c r="R250" s="484"/>
      <c r="S250" s="484">
        <f t="shared" si="29"/>
        <v>1334236</v>
      </c>
      <c r="T250" s="484"/>
      <c r="U250" s="484"/>
      <c r="V250" s="484"/>
      <c r="W250" s="484">
        <f>IF(ISBLANK(N250),"",IF(ISNUMBER(N250),(N250-T250),IF(LEFT(N250,3)="額未定",N250,"*")))</f>
        <v>1334236</v>
      </c>
      <c r="X250" s="484">
        <f>IF(ISBLANK(N250),"",(IF(ISERROR(S250-U250),0,(S250-U250))))</f>
        <v>1334236</v>
      </c>
      <c r="Y250" s="483"/>
      <c r="Z250" s="485"/>
      <c r="AA250" s="486" t="s">
        <v>495</v>
      </c>
      <c r="AB250" s="491" t="s">
        <v>1010</v>
      </c>
      <c r="AC250" s="492" t="s">
        <v>1011</v>
      </c>
      <c r="AD250" s="487" t="s">
        <v>1012</v>
      </c>
      <c r="AE250" s="487" t="s">
        <v>1013</v>
      </c>
      <c r="AF250" s="487" t="s">
        <v>1014</v>
      </c>
      <c r="AG250" s="187"/>
    </row>
    <row r="251" spans="1:33" hidden="1">
      <c r="A251" s="445">
        <v>4</v>
      </c>
      <c r="B251" s="446">
        <v>95</v>
      </c>
      <c r="C251" s="447">
        <v>2</v>
      </c>
      <c r="D251" s="448" t="s">
        <v>1009</v>
      </c>
      <c r="E251" s="449"/>
      <c r="F251" s="450" t="s">
        <v>493</v>
      </c>
      <c r="G251" s="451">
        <f t="shared" si="31"/>
        <v>10</v>
      </c>
      <c r="H251" s="452">
        <v>42555</v>
      </c>
      <c r="I251" s="448"/>
      <c r="J251" s="453"/>
      <c r="K251" s="453"/>
      <c r="L251" s="453"/>
      <c r="M251" s="454" t="s">
        <v>191</v>
      </c>
      <c r="N251" s="638">
        <v>1649689</v>
      </c>
      <c r="O251" s="455">
        <f t="shared" si="32"/>
        <v>-1649689</v>
      </c>
      <c r="P251" s="456"/>
      <c r="Q251" s="457"/>
      <c r="R251" s="457"/>
      <c r="S251" s="457">
        <f t="shared" si="29"/>
        <v>1649689</v>
      </c>
      <c r="T251" s="457"/>
      <c r="U251" s="457"/>
      <c r="V251" s="457"/>
      <c r="W251" s="457"/>
      <c r="X251" s="457"/>
      <c r="Y251" s="456"/>
      <c r="Z251" s="458"/>
      <c r="AA251" s="459" t="s">
        <v>495</v>
      </c>
      <c r="AB251" s="489" t="s">
        <v>1010</v>
      </c>
      <c r="AC251" s="490" t="s">
        <v>1011</v>
      </c>
      <c r="AD251" s="460" t="s">
        <v>1012</v>
      </c>
      <c r="AE251" s="460" t="s">
        <v>1013</v>
      </c>
      <c r="AF251" s="460" t="s">
        <v>1014</v>
      </c>
      <c r="AG251" s="185"/>
    </row>
    <row r="252" spans="1:33" hidden="1">
      <c r="A252" s="445">
        <v>4</v>
      </c>
      <c r="B252" s="446">
        <v>95</v>
      </c>
      <c r="C252" s="447">
        <v>3</v>
      </c>
      <c r="D252" s="448" t="s">
        <v>1009</v>
      </c>
      <c r="E252" s="449"/>
      <c r="F252" s="450" t="s">
        <v>493</v>
      </c>
      <c r="G252" s="451">
        <f t="shared" si="31"/>
        <v>10</v>
      </c>
      <c r="H252" s="452">
        <v>42555</v>
      </c>
      <c r="I252" s="448"/>
      <c r="J252" s="453"/>
      <c r="K252" s="453"/>
      <c r="L252" s="453"/>
      <c r="M252" s="454" t="s">
        <v>868</v>
      </c>
      <c r="N252" s="607">
        <v>3000000</v>
      </c>
      <c r="O252" s="455">
        <f t="shared" si="32"/>
        <v>-3000000</v>
      </c>
      <c r="P252" s="456"/>
      <c r="Q252" s="457"/>
      <c r="R252" s="457"/>
      <c r="S252" s="457">
        <f t="shared" si="29"/>
        <v>3000000</v>
      </c>
      <c r="T252" s="457"/>
      <c r="U252" s="457"/>
      <c r="V252" s="457"/>
      <c r="W252" s="457"/>
      <c r="X252" s="457"/>
      <c r="Y252" s="456"/>
      <c r="Z252" s="458"/>
      <c r="AA252" s="459" t="s">
        <v>495</v>
      </c>
      <c r="AB252" s="489" t="s">
        <v>1010</v>
      </c>
      <c r="AC252" s="490" t="s">
        <v>1011</v>
      </c>
      <c r="AD252" s="460" t="s">
        <v>1012</v>
      </c>
      <c r="AE252" s="460" t="s">
        <v>1013</v>
      </c>
      <c r="AF252" s="460" t="s">
        <v>1014</v>
      </c>
      <c r="AG252" s="185"/>
    </row>
    <row r="253" spans="1:33" hidden="1">
      <c r="A253" s="445">
        <v>4</v>
      </c>
      <c r="B253" s="446">
        <v>95</v>
      </c>
      <c r="C253" s="447">
        <v>4</v>
      </c>
      <c r="D253" s="448" t="s">
        <v>1009</v>
      </c>
      <c r="E253" s="449"/>
      <c r="F253" s="450" t="s">
        <v>493</v>
      </c>
      <c r="G253" s="451">
        <f t="shared" si="31"/>
        <v>10</v>
      </c>
      <c r="H253" s="452">
        <v>42555</v>
      </c>
      <c r="I253" s="448"/>
      <c r="J253" s="453"/>
      <c r="K253" s="453"/>
      <c r="L253" s="453"/>
      <c r="M253" s="454" t="s">
        <v>868</v>
      </c>
      <c r="N253" s="607">
        <v>222626</v>
      </c>
      <c r="O253" s="455">
        <f t="shared" si="32"/>
        <v>-222626</v>
      </c>
      <c r="P253" s="456"/>
      <c r="Q253" s="457"/>
      <c r="R253" s="457"/>
      <c r="S253" s="457">
        <f t="shared" si="29"/>
        <v>222626</v>
      </c>
      <c r="T253" s="457"/>
      <c r="U253" s="457"/>
      <c r="V253" s="457"/>
      <c r="W253" s="457"/>
      <c r="X253" s="457"/>
      <c r="Y253" s="456"/>
      <c r="Z253" s="458"/>
      <c r="AA253" s="459" t="s">
        <v>495</v>
      </c>
      <c r="AB253" s="489" t="s">
        <v>1010</v>
      </c>
      <c r="AC253" s="490" t="s">
        <v>1011</v>
      </c>
      <c r="AD253" s="460" t="s">
        <v>1012</v>
      </c>
      <c r="AE253" s="460" t="s">
        <v>1013</v>
      </c>
      <c r="AF253" s="460" t="s">
        <v>1014</v>
      </c>
      <c r="AG253" s="185"/>
    </row>
    <row r="254" spans="1:33" hidden="1">
      <c r="A254" s="445">
        <v>4</v>
      </c>
      <c r="B254" s="446">
        <v>95</v>
      </c>
      <c r="C254" s="447">
        <v>5</v>
      </c>
      <c r="D254" s="448" t="s">
        <v>1009</v>
      </c>
      <c r="E254" s="449"/>
      <c r="F254" s="450" t="s">
        <v>493</v>
      </c>
      <c r="G254" s="451">
        <f t="shared" si="31"/>
        <v>10</v>
      </c>
      <c r="H254" s="452">
        <v>42555</v>
      </c>
      <c r="I254" s="448"/>
      <c r="J254" s="453"/>
      <c r="K254" s="453"/>
      <c r="L254" s="453"/>
      <c r="M254" s="454" t="s">
        <v>868</v>
      </c>
      <c r="N254" s="607">
        <v>5000000</v>
      </c>
      <c r="O254" s="455">
        <f t="shared" si="32"/>
        <v>-5000000</v>
      </c>
      <c r="P254" s="456"/>
      <c r="Q254" s="457"/>
      <c r="R254" s="457"/>
      <c r="S254" s="457">
        <f t="shared" si="29"/>
        <v>5000000</v>
      </c>
      <c r="T254" s="457"/>
      <c r="U254" s="457"/>
      <c r="V254" s="457"/>
      <c r="W254" s="457"/>
      <c r="X254" s="457"/>
      <c r="Y254" s="456"/>
      <c r="Z254" s="458"/>
      <c r="AA254" s="459" t="s">
        <v>495</v>
      </c>
      <c r="AB254" s="489" t="s">
        <v>1010</v>
      </c>
      <c r="AC254" s="490" t="s">
        <v>1011</v>
      </c>
      <c r="AD254" s="460" t="s">
        <v>1012</v>
      </c>
      <c r="AE254" s="460" t="s">
        <v>1013</v>
      </c>
      <c r="AF254" s="460" t="s">
        <v>1014</v>
      </c>
      <c r="AG254" s="185"/>
    </row>
    <row r="255" spans="1:33" hidden="1">
      <c r="A255" s="445">
        <v>4</v>
      </c>
      <c r="B255" s="446">
        <v>95</v>
      </c>
      <c r="C255" s="447">
        <v>6</v>
      </c>
      <c r="D255" s="448" t="s">
        <v>1009</v>
      </c>
      <c r="E255" s="449"/>
      <c r="F255" s="450" t="s">
        <v>493</v>
      </c>
      <c r="G255" s="451">
        <f t="shared" si="31"/>
        <v>10</v>
      </c>
      <c r="H255" s="452">
        <v>42555</v>
      </c>
      <c r="I255" s="448"/>
      <c r="J255" s="453"/>
      <c r="K255" s="453"/>
      <c r="L255" s="453"/>
      <c r="M255" s="454" t="s">
        <v>868</v>
      </c>
      <c r="N255" s="607">
        <v>2300120</v>
      </c>
      <c r="O255" s="455">
        <f t="shared" si="32"/>
        <v>-2300120</v>
      </c>
      <c r="P255" s="456"/>
      <c r="Q255" s="457"/>
      <c r="R255" s="457"/>
      <c r="S255" s="457">
        <f t="shared" si="29"/>
        <v>2300120</v>
      </c>
      <c r="T255" s="457"/>
      <c r="U255" s="457"/>
      <c r="V255" s="457"/>
      <c r="W255" s="457"/>
      <c r="X255" s="457"/>
      <c r="Y255" s="456"/>
      <c r="Z255" s="458"/>
      <c r="AA255" s="459" t="s">
        <v>495</v>
      </c>
      <c r="AB255" s="489" t="s">
        <v>1010</v>
      </c>
      <c r="AC255" s="490" t="s">
        <v>1011</v>
      </c>
      <c r="AD255" s="460" t="s">
        <v>1012</v>
      </c>
      <c r="AE255" s="460" t="s">
        <v>1013</v>
      </c>
      <c r="AF255" s="460" t="s">
        <v>1014</v>
      </c>
      <c r="AG255" s="185"/>
    </row>
    <row r="256" spans="1:33" hidden="1">
      <c r="A256" s="445">
        <v>4</v>
      </c>
      <c r="B256" s="446">
        <v>95</v>
      </c>
      <c r="C256" s="447">
        <v>7</v>
      </c>
      <c r="D256" s="448" t="s">
        <v>1009</v>
      </c>
      <c r="E256" s="449"/>
      <c r="F256" s="450" t="s">
        <v>493</v>
      </c>
      <c r="G256" s="451">
        <f t="shared" si="31"/>
        <v>10</v>
      </c>
      <c r="H256" s="452">
        <v>42555</v>
      </c>
      <c r="I256" s="448"/>
      <c r="J256" s="453"/>
      <c r="K256" s="453"/>
      <c r="L256" s="453"/>
      <c r="M256" s="454" t="s">
        <v>868</v>
      </c>
      <c r="N256" s="607">
        <v>5000000</v>
      </c>
      <c r="O256" s="455">
        <f t="shared" si="32"/>
        <v>-5000000</v>
      </c>
      <c r="P256" s="456"/>
      <c r="Q256" s="457"/>
      <c r="R256" s="457"/>
      <c r="S256" s="457">
        <f t="shared" si="29"/>
        <v>5000000</v>
      </c>
      <c r="T256" s="457"/>
      <c r="U256" s="457"/>
      <c r="V256" s="457"/>
      <c r="W256" s="457"/>
      <c r="X256" s="457"/>
      <c r="Y256" s="456"/>
      <c r="Z256" s="458"/>
      <c r="AA256" s="459" t="s">
        <v>495</v>
      </c>
      <c r="AB256" s="489" t="s">
        <v>1010</v>
      </c>
      <c r="AC256" s="490" t="s">
        <v>1011</v>
      </c>
      <c r="AD256" s="460" t="s">
        <v>1012</v>
      </c>
      <c r="AE256" s="460" t="s">
        <v>1013</v>
      </c>
      <c r="AF256" s="460" t="s">
        <v>1014</v>
      </c>
      <c r="AG256" s="185"/>
    </row>
    <row r="257" spans="1:33" hidden="1">
      <c r="A257" s="445">
        <v>4</v>
      </c>
      <c r="B257" s="446">
        <v>95</v>
      </c>
      <c r="C257" s="447">
        <v>8</v>
      </c>
      <c r="D257" s="448" t="s">
        <v>1009</v>
      </c>
      <c r="E257" s="449"/>
      <c r="F257" s="450" t="s">
        <v>493</v>
      </c>
      <c r="G257" s="451">
        <f t="shared" si="31"/>
        <v>10</v>
      </c>
      <c r="H257" s="452">
        <v>42555</v>
      </c>
      <c r="I257" s="448"/>
      <c r="J257" s="453"/>
      <c r="K257" s="453"/>
      <c r="L257" s="453"/>
      <c r="M257" s="454" t="s">
        <v>868</v>
      </c>
      <c r="N257" s="607">
        <v>1863427</v>
      </c>
      <c r="O257" s="455">
        <f t="shared" si="32"/>
        <v>-1863427</v>
      </c>
      <c r="P257" s="456"/>
      <c r="Q257" s="457"/>
      <c r="R257" s="457"/>
      <c r="S257" s="457">
        <f t="shared" si="29"/>
        <v>1863427</v>
      </c>
      <c r="T257" s="457"/>
      <c r="U257" s="457"/>
      <c r="V257" s="457"/>
      <c r="W257" s="457"/>
      <c r="X257" s="457"/>
      <c r="Y257" s="456"/>
      <c r="Z257" s="458"/>
      <c r="AA257" s="459" t="s">
        <v>495</v>
      </c>
      <c r="AB257" s="489" t="s">
        <v>1010</v>
      </c>
      <c r="AC257" s="490" t="s">
        <v>1011</v>
      </c>
      <c r="AD257" s="460" t="s">
        <v>1012</v>
      </c>
      <c r="AE257" s="460" t="s">
        <v>1013</v>
      </c>
      <c r="AF257" s="460" t="s">
        <v>1014</v>
      </c>
      <c r="AG257" s="185"/>
    </row>
    <row r="258" spans="1:33" hidden="1">
      <c r="A258" s="445">
        <v>4</v>
      </c>
      <c r="B258" s="446">
        <v>95</v>
      </c>
      <c r="C258" s="447">
        <v>9</v>
      </c>
      <c r="D258" s="448" t="s">
        <v>1009</v>
      </c>
      <c r="E258" s="449"/>
      <c r="F258" s="450" t="s">
        <v>493</v>
      </c>
      <c r="G258" s="451">
        <f t="shared" si="31"/>
        <v>10</v>
      </c>
      <c r="H258" s="452">
        <v>42555</v>
      </c>
      <c r="I258" s="448"/>
      <c r="J258" s="453"/>
      <c r="K258" s="453"/>
      <c r="L258" s="453"/>
      <c r="M258" s="454" t="s">
        <v>868</v>
      </c>
      <c r="N258" s="607">
        <v>5000000</v>
      </c>
      <c r="O258" s="455">
        <f t="shared" si="32"/>
        <v>-5000000</v>
      </c>
      <c r="P258" s="456"/>
      <c r="Q258" s="457"/>
      <c r="R258" s="457"/>
      <c r="S258" s="457">
        <f t="shared" si="29"/>
        <v>5000000</v>
      </c>
      <c r="T258" s="457"/>
      <c r="U258" s="457"/>
      <c r="V258" s="457"/>
      <c r="W258" s="457"/>
      <c r="X258" s="457"/>
      <c r="Y258" s="456"/>
      <c r="Z258" s="458"/>
      <c r="AA258" s="459" t="s">
        <v>495</v>
      </c>
      <c r="AB258" s="489" t="s">
        <v>1010</v>
      </c>
      <c r="AC258" s="490" t="s">
        <v>1011</v>
      </c>
      <c r="AD258" s="460" t="s">
        <v>1012</v>
      </c>
      <c r="AE258" s="460" t="s">
        <v>1013</v>
      </c>
      <c r="AF258" s="460" t="s">
        <v>1014</v>
      </c>
      <c r="AG258" s="185"/>
    </row>
    <row r="259" spans="1:33" ht="17.25" hidden="1" customHeight="1">
      <c r="A259" s="445">
        <v>4</v>
      </c>
      <c r="B259" s="446">
        <v>95</v>
      </c>
      <c r="C259" s="447">
        <v>10</v>
      </c>
      <c r="D259" s="448" t="s">
        <v>1009</v>
      </c>
      <c r="E259" s="449"/>
      <c r="F259" s="450" t="s">
        <v>493</v>
      </c>
      <c r="G259" s="451">
        <f t="shared" si="31"/>
        <v>10</v>
      </c>
      <c r="H259" s="452">
        <v>42555</v>
      </c>
      <c r="I259" s="448"/>
      <c r="J259" s="453"/>
      <c r="K259" s="453"/>
      <c r="L259" s="453"/>
      <c r="M259" s="454" t="s">
        <v>868</v>
      </c>
      <c r="N259" s="607">
        <v>635926</v>
      </c>
      <c r="O259" s="455">
        <f t="shared" si="32"/>
        <v>-635926</v>
      </c>
      <c r="P259" s="456"/>
      <c r="Q259" s="457"/>
      <c r="R259" s="457"/>
      <c r="S259" s="457">
        <f t="shared" si="29"/>
        <v>635926</v>
      </c>
      <c r="T259" s="457"/>
      <c r="U259" s="457"/>
      <c r="V259" s="457"/>
      <c r="W259" s="457"/>
      <c r="X259" s="457"/>
      <c r="Y259" s="456"/>
      <c r="Z259" s="458"/>
      <c r="AA259" s="459" t="s">
        <v>495</v>
      </c>
      <c r="AB259" s="489" t="s">
        <v>1010</v>
      </c>
      <c r="AC259" s="490" t="s">
        <v>1011</v>
      </c>
      <c r="AD259" s="460" t="s">
        <v>1012</v>
      </c>
      <c r="AE259" s="460" t="s">
        <v>1013</v>
      </c>
      <c r="AF259" s="460" t="s">
        <v>1014</v>
      </c>
      <c r="AG259" s="185"/>
    </row>
    <row r="260" spans="1:33" ht="17.25" hidden="1" customHeight="1">
      <c r="A260" s="445">
        <v>118</v>
      </c>
      <c r="B260" s="446">
        <v>96</v>
      </c>
      <c r="C260" s="447">
        <v>1</v>
      </c>
      <c r="D260" s="448" t="s">
        <v>1015</v>
      </c>
      <c r="E260" s="449" t="s">
        <v>1016</v>
      </c>
      <c r="F260" s="450" t="s">
        <v>493</v>
      </c>
      <c r="G260" s="451">
        <f t="shared" si="31"/>
        <v>1</v>
      </c>
      <c r="H260" s="452">
        <v>42555</v>
      </c>
      <c r="I260" s="448"/>
      <c r="J260" s="453">
        <v>432000</v>
      </c>
      <c r="K260" s="461">
        <v>129600</v>
      </c>
      <c r="L260" s="639">
        <v>432000</v>
      </c>
      <c r="M260" s="454" t="s">
        <v>191</v>
      </c>
      <c r="N260" s="638">
        <v>373333</v>
      </c>
      <c r="O260" s="455">
        <f t="shared" si="32"/>
        <v>58667</v>
      </c>
      <c r="P260" s="456"/>
      <c r="Q260" s="457"/>
      <c r="R260" s="457"/>
      <c r="S260" s="457">
        <f t="shared" si="29"/>
        <v>373333</v>
      </c>
      <c r="T260" s="457">
        <v>243773</v>
      </c>
      <c r="U260" s="457">
        <v>243773</v>
      </c>
      <c r="V260" s="457"/>
      <c r="W260" s="457">
        <f>IF(ISBLANK(N260),"",IF(ISNUMBER(N260),(N260-T260),IF(LEFT(N260,3)="額未定",N260,"*")))</f>
        <v>129560</v>
      </c>
      <c r="X260" s="457">
        <f>IF(ISBLANK(N260),"",(IF(ISERROR(S260-U260),0,(S260-U260))))</f>
        <v>129560</v>
      </c>
      <c r="Y260" s="456"/>
      <c r="Z260" s="458"/>
      <c r="AA260" s="459" t="s">
        <v>495</v>
      </c>
      <c r="AB260" s="460" t="s">
        <v>1017</v>
      </c>
      <c r="AC260" s="445" t="s">
        <v>1018</v>
      </c>
      <c r="AD260" s="460" t="s">
        <v>1019</v>
      </c>
      <c r="AE260" s="460" t="s">
        <v>1019</v>
      </c>
      <c r="AF260" s="460" t="s">
        <v>1020</v>
      </c>
      <c r="AG260" s="185" t="s">
        <v>501</v>
      </c>
    </row>
    <row r="261" spans="1:33" ht="17.25" hidden="1" customHeight="1">
      <c r="A261" s="445">
        <v>14</v>
      </c>
      <c r="B261" s="446">
        <v>97</v>
      </c>
      <c r="C261" s="447">
        <v>1</v>
      </c>
      <c r="D261" s="448" t="s">
        <v>1021</v>
      </c>
      <c r="E261" s="449" t="s">
        <v>754</v>
      </c>
      <c r="F261" s="450" t="s">
        <v>493</v>
      </c>
      <c r="G261" s="451">
        <f t="shared" si="31"/>
        <v>3</v>
      </c>
      <c r="H261" s="452">
        <v>42555</v>
      </c>
      <c r="I261" s="448"/>
      <c r="J261" s="453">
        <v>10389320</v>
      </c>
      <c r="K261" s="560">
        <v>12649382</v>
      </c>
      <c r="L261" s="560">
        <v>7590608</v>
      </c>
      <c r="M261" s="454" t="s">
        <v>191</v>
      </c>
      <c r="N261" s="607">
        <v>7590608</v>
      </c>
      <c r="O261" s="455">
        <f t="shared" si="32"/>
        <v>0</v>
      </c>
      <c r="P261" s="456" t="s">
        <v>1022</v>
      </c>
      <c r="Q261" s="457"/>
      <c r="R261" s="457"/>
      <c r="S261" s="457">
        <f t="shared" si="29"/>
        <v>7590608</v>
      </c>
      <c r="T261" s="457"/>
      <c r="U261" s="457"/>
      <c r="V261" s="457"/>
      <c r="W261" s="457">
        <f>IF(ISBLANK(N261),"",IF(ISNUMBER(N261),(N261-T261),IF(LEFT(N261,3)="額未定",N261,"*")))</f>
        <v>7590608</v>
      </c>
      <c r="X261" s="457">
        <f>IF(ISBLANK(N261),"",(IF(ISERROR(S261-U261),0,(S261-U261))))</f>
        <v>7590608</v>
      </c>
      <c r="Y261" s="456"/>
      <c r="Z261" s="458"/>
      <c r="AA261" s="459" t="s">
        <v>495</v>
      </c>
      <c r="AB261" s="460" t="s">
        <v>1023</v>
      </c>
      <c r="AC261" s="445" t="s">
        <v>1024</v>
      </c>
      <c r="AD261" s="460" t="s">
        <v>1025</v>
      </c>
      <c r="AE261" s="460" t="s">
        <v>1026</v>
      </c>
      <c r="AF261" s="460"/>
      <c r="AG261" s="185"/>
    </row>
    <row r="262" spans="1:33" ht="17.25" hidden="1" customHeight="1">
      <c r="A262" s="445">
        <v>14</v>
      </c>
      <c r="B262" s="446">
        <v>97</v>
      </c>
      <c r="C262" s="447">
        <v>1</v>
      </c>
      <c r="D262" s="448" t="s">
        <v>1021</v>
      </c>
      <c r="E262" s="449" t="s">
        <v>754</v>
      </c>
      <c r="F262" s="450" t="s">
        <v>493</v>
      </c>
      <c r="G262" s="451">
        <f t="shared" si="31"/>
        <v>3</v>
      </c>
      <c r="H262" s="452">
        <v>42555</v>
      </c>
      <c r="I262" s="448"/>
      <c r="J262" s="453"/>
      <c r="K262" s="464"/>
      <c r="L262" s="464">
        <v>2798712</v>
      </c>
      <c r="M262" s="454" t="s">
        <v>191</v>
      </c>
      <c r="N262" s="607">
        <v>2798712</v>
      </c>
      <c r="O262" s="455">
        <f t="shared" si="32"/>
        <v>0</v>
      </c>
      <c r="P262" s="456"/>
      <c r="Q262" s="457"/>
      <c r="R262" s="457"/>
      <c r="S262" s="457">
        <f t="shared" si="29"/>
        <v>2798712</v>
      </c>
      <c r="T262" s="457"/>
      <c r="U262" s="457"/>
      <c r="V262" s="457"/>
      <c r="W262" s="457"/>
      <c r="X262" s="457"/>
      <c r="Y262" s="456"/>
      <c r="Z262" s="458"/>
      <c r="AA262" s="459" t="s">
        <v>495</v>
      </c>
      <c r="AB262" s="460" t="s">
        <v>1023</v>
      </c>
      <c r="AC262" s="445" t="s">
        <v>1024</v>
      </c>
      <c r="AD262" s="460" t="s">
        <v>1025</v>
      </c>
      <c r="AE262" s="460" t="s">
        <v>1026</v>
      </c>
      <c r="AF262" s="460"/>
      <c r="AG262" s="185"/>
    </row>
    <row r="263" spans="1:33" ht="17.25" hidden="1" customHeight="1">
      <c r="A263" s="445">
        <v>14</v>
      </c>
      <c r="B263" s="446">
        <v>97</v>
      </c>
      <c r="C263" s="447">
        <v>1</v>
      </c>
      <c r="D263" s="448" t="s">
        <v>1021</v>
      </c>
      <c r="E263" s="449" t="s">
        <v>754</v>
      </c>
      <c r="F263" s="450" t="s">
        <v>493</v>
      </c>
      <c r="G263" s="451">
        <f t="shared" si="31"/>
        <v>3</v>
      </c>
      <c r="H263" s="452">
        <v>42555</v>
      </c>
      <c r="I263" s="448"/>
      <c r="J263" s="453"/>
      <c r="K263" s="464"/>
      <c r="L263" s="464">
        <v>42120</v>
      </c>
      <c r="M263" s="454" t="s">
        <v>191</v>
      </c>
      <c r="N263" s="607">
        <v>42120</v>
      </c>
      <c r="O263" s="455">
        <f t="shared" si="32"/>
        <v>0</v>
      </c>
      <c r="P263" s="456"/>
      <c r="Q263" s="457"/>
      <c r="R263" s="457"/>
      <c r="S263" s="457">
        <f t="shared" ref="S263:S326" si="33">N263</f>
        <v>42120</v>
      </c>
      <c r="T263" s="457"/>
      <c r="U263" s="457"/>
      <c r="V263" s="457"/>
      <c r="W263" s="457"/>
      <c r="X263" s="457"/>
      <c r="Y263" s="456"/>
      <c r="Z263" s="458"/>
      <c r="AA263" s="459" t="s">
        <v>495</v>
      </c>
      <c r="AB263" s="460" t="s">
        <v>1023</v>
      </c>
      <c r="AC263" s="445" t="s">
        <v>1024</v>
      </c>
      <c r="AD263" s="460" t="s">
        <v>1025</v>
      </c>
      <c r="AE263" s="460" t="s">
        <v>1026</v>
      </c>
      <c r="AF263" s="460"/>
      <c r="AG263" s="185"/>
    </row>
    <row r="264" spans="1:33" s="188" customFormat="1" hidden="1">
      <c r="A264" s="472">
        <v>125</v>
      </c>
      <c r="B264" s="473">
        <v>98</v>
      </c>
      <c r="C264" s="474">
        <v>1</v>
      </c>
      <c r="D264" s="475" t="s">
        <v>1027</v>
      </c>
      <c r="E264" s="476" t="s">
        <v>1669</v>
      </c>
      <c r="F264" s="477" t="s">
        <v>493</v>
      </c>
      <c r="G264" s="478">
        <f t="shared" si="31"/>
        <v>1</v>
      </c>
      <c r="H264" s="479">
        <v>42555</v>
      </c>
      <c r="I264" s="475" t="s">
        <v>820</v>
      </c>
      <c r="J264" s="504" t="s">
        <v>523</v>
      </c>
      <c r="K264" s="480">
        <v>0</v>
      </c>
      <c r="L264" s="480">
        <v>0</v>
      </c>
      <c r="M264" s="505" t="s">
        <v>191</v>
      </c>
      <c r="N264" s="504">
        <v>48988</v>
      </c>
      <c r="O264" s="482">
        <f t="shared" si="32"/>
        <v>-48988</v>
      </c>
      <c r="P264" s="549"/>
      <c r="Q264" s="484"/>
      <c r="R264" s="484"/>
      <c r="S264" s="484">
        <f t="shared" si="33"/>
        <v>48988</v>
      </c>
      <c r="T264" s="484"/>
      <c r="U264" s="484"/>
      <c r="V264" s="484"/>
      <c r="W264" s="484">
        <f>IF(ISBLANK(N264),"",IF(ISNUMBER(N264),(N264-T264),IF(LEFT(N264,3)="額未定",N264,"*")))</f>
        <v>48988</v>
      </c>
      <c r="X264" s="484">
        <f>IF(ISBLANK(N264),"",(IF(ISERROR(S264-U264),0,(S264-U264))))</f>
        <v>48988</v>
      </c>
      <c r="Y264" s="549"/>
      <c r="Z264" s="485" t="s">
        <v>1670</v>
      </c>
      <c r="AA264" s="486" t="s">
        <v>495</v>
      </c>
      <c r="AB264" s="487" t="s">
        <v>1028</v>
      </c>
      <c r="AC264" s="472" t="s">
        <v>1029</v>
      </c>
      <c r="AD264" s="487" t="s">
        <v>1030</v>
      </c>
      <c r="AE264" s="487" t="s">
        <v>1031</v>
      </c>
      <c r="AF264" s="487"/>
      <c r="AG264" s="187" t="s">
        <v>1032</v>
      </c>
    </row>
    <row r="265" spans="1:33" hidden="1">
      <c r="A265" s="445">
        <v>47</v>
      </c>
      <c r="B265" s="446">
        <v>99</v>
      </c>
      <c r="C265" s="447">
        <v>1</v>
      </c>
      <c r="D265" s="448" t="s">
        <v>1033</v>
      </c>
      <c r="E265" s="449" t="s">
        <v>962</v>
      </c>
      <c r="F265" s="450" t="s">
        <v>493</v>
      </c>
      <c r="G265" s="451">
        <f t="shared" si="31"/>
        <v>1</v>
      </c>
      <c r="H265" s="452">
        <v>42556</v>
      </c>
      <c r="I265" s="448" t="s">
        <v>1034</v>
      </c>
      <c r="J265" s="453">
        <v>62856</v>
      </c>
      <c r="K265" s="461">
        <v>45900</v>
      </c>
      <c r="L265" s="461">
        <v>45900</v>
      </c>
      <c r="M265" s="454" t="s">
        <v>191</v>
      </c>
      <c r="N265" s="607">
        <v>45900</v>
      </c>
      <c r="O265" s="455">
        <f t="shared" si="32"/>
        <v>0</v>
      </c>
      <c r="P265" s="456"/>
      <c r="Q265" s="457"/>
      <c r="R265" s="457"/>
      <c r="S265" s="457">
        <f t="shared" si="33"/>
        <v>45900</v>
      </c>
      <c r="T265" s="457"/>
      <c r="U265" s="457"/>
      <c r="V265" s="457"/>
      <c r="W265" s="457">
        <f>IF(ISBLANK(N265),"",IF(ISNUMBER(N265),(N265-T265),IF(LEFT(N265,3)="額未定",N265,"*")))</f>
        <v>45900</v>
      </c>
      <c r="X265" s="457">
        <f>IF(ISBLANK(N265),"",(IF(ISERROR(S265-U265),0,(S265-U265))))</f>
        <v>45900</v>
      </c>
      <c r="Y265" s="456"/>
      <c r="Z265" s="458"/>
      <c r="AA265" s="459" t="s">
        <v>495</v>
      </c>
      <c r="AB265" s="460" t="s">
        <v>516</v>
      </c>
      <c r="AC265" s="445" t="s">
        <v>1035</v>
      </c>
      <c r="AD265" s="460" t="s">
        <v>1036</v>
      </c>
      <c r="AE265" s="460" t="s">
        <v>1037</v>
      </c>
      <c r="AF265" s="460" t="s">
        <v>1038</v>
      </c>
      <c r="AG265" s="185"/>
    </row>
    <row r="266" spans="1:33" s="188" customFormat="1" hidden="1">
      <c r="A266" s="472">
        <v>110</v>
      </c>
      <c r="B266" s="473">
        <v>100</v>
      </c>
      <c r="C266" s="474">
        <v>1</v>
      </c>
      <c r="D266" s="475" t="s">
        <v>1039</v>
      </c>
      <c r="E266" s="476" t="s">
        <v>914</v>
      </c>
      <c r="F266" s="477" t="s">
        <v>493</v>
      </c>
      <c r="G266" s="478">
        <f t="shared" si="31"/>
        <v>2</v>
      </c>
      <c r="H266" s="479">
        <v>42556</v>
      </c>
      <c r="I266" s="475" t="s">
        <v>1040</v>
      </c>
      <c r="J266" s="480">
        <v>33239000</v>
      </c>
      <c r="K266" s="480">
        <v>0</v>
      </c>
      <c r="L266" s="480">
        <v>33239000</v>
      </c>
      <c r="M266" s="481" t="s">
        <v>1041</v>
      </c>
      <c r="N266" s="608">
        <v>17263400</v>
      </c>
      <c r="O266" s="482">
        <f t="shared" si="32"/>
        <v>15975600</v>
      </c>
      <c r="P266" s="483"/>
      <c r="Q266" s="484"/>
      <c r="R266" s="484"/>
      <c r="S266" s="484">
        <f t="shared" si="33"/>
        <v>17263400</v>
      </c>
      <c r="T266" s="484"/>
      <c r="U266" s="484"/>
      <c r="V266" s="484"/>
      <c r="W266" s="484">
        <f>IF(ISBLANK(N266),"",IF(ISNUMBER(N266),(N266-T266),IF(LEFT(N266,3)="額未定",N266,"*")))</f>
        <v>17263400</v>
      </c>
      <c r="X266" s="484">
        <f>IF(ISBLANK(N266),"",(IF(ISERROR(S266-U266),0,(S266-U266))))</f>
        <v>17263400</v>
      </c>
      <c r="Y266" s="483"/>
      <c r="Z266" s="485" t="s">
        <v>1042</v>
      </c>
      <c r="AA266" s="486" t="s">
        <v>495</v>
      </c>
      <c r="AB266" s="562" t="s">
        <v>1671</v>
      </c>
      <c r="AC266" s="563" t="s">
        <v>1043</v>
      </c>
      <c r="AD266" s="562" t="s">
        <v>1672</v>
      </c>
      <c r="AE266" s="562" t="s">
        <v>1673</v>
      </c>
      <c r="AF266" s="487" t="s">
        <v>1044</v>
      </c>
      <c r="AG266" s="187"/>
    </row>
    <row r="267" spans="1:33" hidden="1">
      <c r="A267" s="445">
        <v>110</v>
      </c>
      <c r="B267" s="446">
        <v>100</v>
      </c>
      <c r="C267" s="447">
        <v>1</v>
      </c>
      <c r="D267" s="448" t="s">
        <v>1039</v>
      </c>
      <c r="E267" s="449" t="s">
        <v>914</v>
      </c>
      <c r="F267" s="450" t="s">
        <v>493</v>
      </c>
      <c r="G267" s="451">
        <f t="shared" si="31"/>
        <v>2</v>
      </c>
      <c r="H267" s="452">
        <v>42556</v>
      </c>
      <c r="I267" s="564"/>
      <c r="J267" s="463"/>
      <c r="K267" s="464"/>
      <c r="L267" s="464"/>
      <c r="M267" s="465" t="s">
        <v>1041</v>
      </c>
      <c r="N267" s="611">
        <v>15118200</v>
      </c>
      <c r="O267" s="455">
        <f t="shared" si="32"/>
        <v>-15118200</v>
      </c>
      <c r="P267" s="466"/>
      <c r="Q267" s="457"/>
      <c r="R267" s="457"/>
      <c r="S267" s="457">
        <f t="shared" si="33"/>
        <v>15118200</v>
      </c>
      <c r="T267" s="457"/>
      <c r="U267" s="457"/>
      <c r="V267" s="457"/>
      <c r="W267" s="457"/>
      <c r="X267" s="457"/>
      <c r="Y267" s="466"/>
      <c r="Z267" s="458"/>
      <c r="AA267" s="459" t="s">
        <v>495</v>
      </c>
      <c r="AB267" s="565" t="s">
        <v>1671</v>
      </c>
      <c r="AC267" s="561" t="s">
        <v>1043</v>
      </c>
      <c r="AD267" s="565" t="s">
        <v>1672</v>
      </c>
      <c r="AE267" s="565" t="s">
        <v>1673</v>
      </c>
      <c r="AF267" s="460" t="s">
        <v>1044</v>
      </c>
      <c r="AG267" s="185"/>
    </row>
    <row r="268" spans="1:33" hidden="1">
      <c r="A268" s="445">
        <v>64</v>
      </c>
      <c r="B268" s="446">
        <v>101</v>
      </c>
      <c r="C268" s="447">
        <v>1</v>
      </c>
      <c r="D268" s="448" t="s">
        <v>1045</v>
      </c>
      <c r="E268" s="449" t="s">
        <v>819</v>
      </c>
      <c r="F268" s="450" t="s">
        <v>493</v>
      </c>
      <c r="G268" s="451">
        <f t="shared" si="31"/>
        <v>1</v>
      </c>
      <c r="H268" s="452">
        <v>42556</v>
      </c>
      <c r="I268" s="448"/>
      <c r="J268" s="453" t="s">
        <v>821</v>
      </c>
      <c r="K268" s="461">
        <v>120695</v>
      </c>
      <c r="L268" s="639">
        <v>130631</v>
      </c>
      <c r="M268" s="454" t="s">
        <v>191</v>
      </c>
      <c r="N268" s="638">
        <v>120695</v>
      </c>
      <c r="O268" s="455">
        <f t="shared" si="32"/>
        <v>9936</v>
      </c>
      <c r="P268" s="552"/>
      <c r="Q268" s="457"/>
      <c r="R268" s="457"/>
      <c r="S268" s="457">
        <f t="shared" si="33"/>
        <v>120695</v>
      </c>
      <c r="T268" s="457"/>
      <c r="U268" s="457"/>
      <c r="V268" s="457"/>
      <c r="W268" s="457">
        <f t="shared" ref="W268:W273" si="34">IF(ISBLANK(N268),"",IF(ISNUMBER(N268),(N268-T268),IF(LEFT(N268,3)="額未定",N268,"*")))</f>
        <v>120695</v>
      </c>
      <c r="X268" s="457">
        <f t="shared" ref="X268:X273" si="35">IF(ISBLANK(N268),"",(IF(ISERROR(S268-U268),0,(S268-U268))))</f>
        <v>120695</v>
      </c>
      <c r="Y268" s="552"/>
      <c r="Z268" s="458"/>
      <c r="AA268" s="459" t="s">
        <v>495</v>
      </c>
      <c r="AB268" s="460" t="s">
        <v>1046</v>
      </c>
      <c r="AC268" s="445" t="s">
        <v>1047</v>
      </c>
      <c r="AD268" s="460" t="s">
        <v>1048</v>
      </c>
      <c r="AE268" s="460" t="s">
        <v>1049</v>
      </c>
      <c r="AF268" s="460"/>
      <c r="AG268" s="185"/>
    </row>
    <row r="269" spans="1:33" hidden="1">
      <c r="A269" s="445">
        <v>33</v>
      </c>
      <c r="B269" s="446">
        <v>102</v>
      </c>
      <c r="C269" s="447">
        <v>1</v>
      </c>
      <c r="D269" s="448" t="s">
        <v>251</v>
      </c>
      <c r="E269" s="449" t="s">
        <v>602</v>
      </c>
      <c r="F269" s="450" t="s">
        <v>493</v>
      </c>
      <c r="G269" s="451">
        <f t="shared" si="31"/>
        <v>3</v>
      </c>
      <c r="H269" s="452">
        <v>42556</v>
      </c>
      <c r="I269" s="448" t="s">
        <v>820</v>
      </c>
      <c r="J269" s="453">
        <v>7363</v>
      </c>
      <c r="K269" s="464">
        <v>15246</v>
      </c>
      <c r="L269" s="464">
        <v>7363</v>
      </c>
      <c r="M269" s="454" t="s">
        <v>191</v>
      </c>
      <c r="N269" s="607">
        <v>7363</v>
      </c>
      <c r="O269" s="455">
        <f t="shared" si="32"/>
        <v>0</v>
      </c>
      <c r="P269" s="636" t="s">
        <v>1738</v>
      </c>
      <c r="Q269" s="457"/>
      <c r="R269" s="457"/>
      <c r="S269" s="457">
        <f t="shared" si="33"/>
        <v>7363</v>
      </c>
      <c r="T269" s="457"/>
      <c r="U269" s="457"/>
      <c r="V269" s="457"/>
      <c r="W269" s="457">
        <f t="shared" si="34"/>
        <v>7363</v>
      </c>
      <c r="X269" s="457">
        <f t="shared" si="35"/>
        <v>7363</v>
      </c>
      <c r="Y269" s="456"/>
      <c r="Z269" s="458"/>
      <c r="AA269" s="459" t="s">
        <v>495</v>
      </c>
      <c r="AB269" s="460" t="s">
        <v>1050</v>
      </c>
      <c r="AC269" s="445" t="s">
        <v>1051</v>
      </c>
      <c r="AD269" s="460" t="s">
        <v>1052</v>
      </c>
      <c r="AE269" s="460" t="s">
        <v>1053</v>
      </c>
      <c r="AF269" s="460" t="s">
        <v>1054</v>
      </c>
      <c r="AG269" s="185"/>
    </row>
    <row r="270" spans="1:33" hidden="1">
      <c r="A270" s="445">
        <v>33</v>
      </c>
      <c r="B270" s="446">
        <v>102</v>
      </c>
      <c r="C270" s="447">
        <v>2</v>
      </c>
      <c r="D270" s="448" t="s">
        <v>251</v>
      </c>
      <c r="E270" s="449" t="s">
        <v>602</v>
      </c>
      <c r="F270" s="450" t="s">
        <v>493</v>
      </c>
      <c r="G270" s="451">
        <f t="shared" si="31"/>
        <v>3</v>
      </c>
      <c r="H270" s="452">
        <v>42556</v>
      </c>
      <c r="I270" s="448" t="s">
        <v>820</v>
      </c>
      <c r="J270" s="453"/>
      <c r="K270" s="464"/>
      <c r="L270" s="464">
        <v>7883</v>
      </c>
      <c r="M270" s="454" t="s">
        <v>191</v>
      </c>
      <c r="N270" s="607">
        <v>7883</v>
      </c>
      <c r="O270" s="455">
        <f t="shared" si="32"/>
        <v>0</v>
      </c>
      <c r="P270" s="456"/>
      <c r="Q270" s="457"/>
      <c r="R270" s="457"/>
      <c r="S270" s="457">
        <f t="shared" si="33"/>
        <v>7883</v>
      </c>
      <c r="T270" s="457"/>
      <c r="U270" s="457"/>
      <c r="V270" s="457"/>
      <c r="W270" s="457">
        <f t="shared" si="34"/>
        <v>7883</v>
      </c>
      <c r="X270" s="457">
        <f t="shared" si="35"/>
        <v>7883</v>
      </c>
      <c r="Y270" s="456"/>
      <c r="Z270" s="458"/>
      <c r="AA270" s="459"/>
      <c r="AB270" s="460"/>
      <c r="AC270" s="445"/>
      <c r="AD270" s="460"/>
      <c r="AE270" s="460"/>
      <c r="AF270" s="460"/>
      <c r="AG270" s="185"/>
    </row>
    <row r="271" spans="1:33" s="188" customFormat="1" hidden="1">
      <c r="A271" s="472">
        <v>33</v>
      </c>
      <c r="B271" s="473">
        <v>102</v>
      </c>
      <c r="C271" s="474">
        <v>3</v>
      </c>
      <c r="D271" s="475" t="s">
        <v>251</v>
      </c>
      <c r="E271" s="476" t="s">
        <v>602</v>
      </c>
      <c r="F271" s="477" t="s">
        <v>493</v>
      </c>
      <c r="G271" s="478">
        <f t="shared" si="31"/>
        <v>3</v>
      </c>
      <c r="H271" s="479">
        <v>42556</v>
      </c>
      <c r="I271" s="475" t="s">
        <v>820</v>
      </c>
      <c r="J271" s="480"/>
      <c r="K271" s="480"/>
      <c r="L271" s="480">
        <v>16804</v>
      </c>
      <c r="M271" s="481" t="s">
        <v>191</v>
      </c>
      <c r="N271" s="608">
        <v>1900</v>
      </c>
      <c r="O271" s="482">
        <f t="shared" si="32"/>
        <v>14904</v>
      </c>
      <c r="P271" s="483"/>
      <c r="Q271" s="484"/>
      <c r="R271" s="484"/>
      <c r="S271" s="484">
        <f t="shared" si="33"/>
        <v>1900</v>
      </c>
      <c r="T271" s="484"/>
      <c r="U271" s="484"/>
      <c r="V271" s="484"/>
      <c r="W271" s="484">
        <f t="shared" si="34"/>
        <v>1900</v>
      </c>
      <c r="X271" s="484">
        <f t="shared" si="35"/>
        <v>1900</v>
      </c>
      <c r="Y271" s="483"/>
      <c r="Z271" s="485"/>
      <c r="AA271" s="486"/>
      <c r="AB271" s="487"/>
      <c r="AC271" s="472"/>
      <c r="AD271" s="487"/>
      <c r="AE271" s="487"/>
      <c r="AF271" s="487"/>
      <c r="AG271" s="187"/>
    </row>
    <row r="272" spans="1:33" ht="26" hidden="1">
      <c r="A272" s="445">
        <v>153</v>
      </c>
      <c r="B272" s="446">
        <v>103</v>
      </c>
      <c r="C272" s="446">
        <v>1</v>
      </c>
      <c r="D272" s="493" t="s">
        <v>1055</v>
      </c>
      <c r="E272" s="507"/>
      <c r="F272" s="450" t="s">
        <v>1056</v>
      </c>
      <c r="G272" s="451"/>
      <c r="H272" s="494">
        <v>42556</v>
      </c>
      <c r="I272" s="495"/>
      <c r="J272" s="463">
        <v>14886</v>
      </c>
      <c r="K272" s="464">
        <v>0</v>
      </c>
      <c r="L272" s="611">
        <v>16804</v>
      </c>
      <c r="M272" s="465" t="s">
        <v>1057</v>
      </c>
      <c r="N272" s="463">
        <v>14886</v>
      </c>
      <c r="O272" s="455">
        <f t="shared" si="32"/>
        <v>1918</v>
      </c>
      <c r="P272" s="459"/>
      <c r="Q272" s="457"/>
      <c r="R272" s="457"/>
      <c r="S272" s="457">
        <f t="shared" si="33"/>
        <v>14886</v>
      </c>
      <c r="T272" s="457"/>
      <c r="U272" s="457"/>
      <c r="V272" s="457"/>
      <c r="W272" s="457">
        <f t="shared" si="34"/>
        <v>14886</v>
      </c>
      <c r="X272" s="457">
        <f t="shared" si="35"/>
        <v>14886</v>
      </c>
      <c r="Y272" s="459"/>
      <c r="Z272" s="495"/>
      <c r="AA272" s="459"/>
      <c r="AB272" s="445" t="s">
        <v>1058</v>
      </c>
      <c r="AC272" s="445" t="s">
        <v>1059</v>
      </c>
      <c r="AD272" s="445" t="s">
        <v>1060</v>
      </c>
      <c r="AE272" s="445" t="s">
        <v>1061</v>
      </c>
      <c r="AF272" s="445" t="s">
        <v>1062</v>
      </c>
      <c r="AG272" s="185" t="s">
        <v>1063</v>
      </c>
    </row>
    <row r="273" spans="1:33" s="188" customFormat="1" hidden="1">
      <c r="A273" s="472">
        <v>109</v>
      </c>
      <c r="B273" s="473">
        <v>104</v>
      </c>
      <c r="C273" s="474">
        <v>1</v>
      </c>
      <c r="D273" s="475" t="s">
        <v>1064</v>
      </c>
      <c r="E273" s="476" t="s">
        <v>630</v>
      </c>
      <c r="F273" s="477" t="s">
        <v>493</v>
      </c>
      <c r="G273" s="478">
        <f>COUNTIF($D$3:$D$374,D273)</f>
        <v>2</v>
      </c>
      <c r="H273" s="479">
        <v>42556</v>
      </c>
      <c r="I273" s="475"/>
      <c r="J273" s="480">
        <v>26776000</v>
      </c>
      <c r="K273" s="480">
        <v>0</v>
      </c>
      <c r="L273" s="480">
        <v>26776000</v>
      </c>
      <c r="M273" s="481" t="s">
        <v>1041</v>
      </c>
      <c r="N273" s="480">
        <v>10662800</v>
      </c>
      <c r="O273" s="482">
        <f t="shared" si="32"/>
        <v>16113200</v>
      </c>
      <c r="P273" s="483"/>
      <c r="Q273" s="484"/>
      <c r="R273" s="484"/>
      <c r="S273" s="484">
        <f t="shared" si="33"/>
        <v>10662800</v>
      </c>
      <c r="T273" s="484"/>
      <c r="U273" s="484"/>
      <c r="V273" s="484"/>
      <c r="W273" s="484">
        <f t="shared" si="34"/>
        <v>10662800</v>
      </c>
      <c r="X273" s="484">
        <f t="shared" si="35"/>
        <v>10662800</v>
      </c>
      <c r="Y273" s="483"/>
      <c r="Z273" s="485"/>
      <c r="AA273" s="486" t="s">
        <v>495</v>
      </c>
      <c r="AB273" s="562" t="s">
        <v>1674</v>
      </c>
      <c r="AC273" s="563" t="s">
        <v>1065</v>
      </c>
      <c r="AD273" s="562" t="s">
        <v>1675</v>
      </c>
      <c r="AE273" s="562" t="s">
        <v>1676</v>
      </c>
      <c r="AF273" s="566" t="s">
        <v>1066</v>
      </c>
      <c r="AG273" s="187"/>
    </row>
    <row r="274" spans="1:33" hidden="1">
      <c r="A274" s="445">
        <v>109</v>
      </c>
      <c r="B274" s="446">
        <v>104</v>
      </c>
      <c r="C274" s="447">
        <v>1</v>
      </c>
      <c r="D274" s="448" t="s">
        <v>1064</v>
      </c>
      <c r="E274" s="449" t="s">
        <v>630</v>
      </c>
      <c r="F274" s="450" t="s">
        <v>493</v>
      </c>
      <c r="G274" s="451">
        <f>COUNTIF($D$3:$D$374,D274)</f>
        <v>2</v>
      </c>
      <c r="H274" s="452">
        <v>42556</v>
      </c>
      <c r="I274" s="448"/>
      <c r="J274" s="453"/>
      <c r="K274" s="461"/>
      <c r="L274" s="461"/>
      <c r="M274" s="454" t="s">
        <v>1041</v>
      </c>
      <c r="N274" s="607">
        <v>15410300</v>
      </c>
      <c r="O274" s="455">
        <f t="shared" si="32"/>
        <v>-15410300</v>
      </c>
      <c r="P274" s="456"/>
      <c r="Q274" s="457"/>
      <c r="R274" s="457"/>
      <c r="S274" s="457">
        <f t="shared" si="33"/>
        <v>15410300</v>
      </c>
      <c r="T274" s="457"/>
      <c r="U274" s="457"/>
      <c r="V274" s="457"/>
      <c r="W274" s="457"/>
      <c r="X274" s="457"/>
      <c r="Y274" s="456"/>
      <c r="Z274" s="458"/>
      <c r="AA274" s="459" t="s">
        <v>495</v>
      </c>
      <c r="AB274" s="565" t="s">
        <v>1674</v>
      </c>
      <c r="AC274" s="561" t="s">
        <v>1065</v>
      </c>
      <c r="AD274" s="565" t="s">
        <v>1675</v>
      </c>
      <c r="AE274" s="565" t="s">
        <v>1676</v>
      </c>
      <c r="AF274" s="567" t="s">
        <v>1066</v>
      </c>
      <c r="AG274" s="185"/>
    </row>
    <row r="275" spans="1:33" hidden="1">
      <c r="A275" s="445">
        <v>124</v>
      </c>
      <c r="B275" s="446">
        <v>105</v>
      </c>
      <c r="C275" s="447">
        <v>1</v>
      </c>
      <c r="D275" s="448" t="s">
        <v>1677</v>
      </c>
      <c r="E275" s="449" t="s">
        <v>1678</v>
      </c>
      <c r="F275" s="450" t="s">
        <v>493</v>
      </c>
      <c r="G275" s="451">
        <f>COUNTIF($D$3:$D$374,D275)</f>
        <v>2</v>
      </c>
      <c r="H275" s="452">
        <v>42556</v>
      </c>
      <c r="I275" s="448"/>
      <c r="J275" s="463" t="s">
        <v>523</v>
      </c>
      <c r="K275" s="464">
        <v>0</v>
      </c>
      <c r="L275" s="464">
        <v>0</v>
      </c>
      <c r="M275" s="465" t="s">
        <v>1067</v>
      </c>
      <c r="N275" s="641">
        <v>90000000</v>
      </c>
      <c r="O275" s="455">
        <f t="shared" si="32"/>
        <v>-90000000</v>
      </c>
      <c r="P275" s="466"/>
      <c r="Q275" s="457"/>
      <c r="R275" s="457"/>
      <c r="S275" s="457">
        <f t="shared" si="33"/>
        <v>90000000</v>
      </c>
      <c r="T275" s="457"/>
      <c r="U275" s="457"/>
      <c r="V275" s="457"/>
      <c r="W275" s="457">
        <f>IF(ISBLANK(N275),"",IF(ISNUMBER(N275),(N275-T275),IF(LEFT(N275,3)="額未定",N275,"*")))</f>
        <v>90000000</v>
      </c>
      <c r="X275" s="457">
        <f>IF(ISBLANK(N275),"",(IF(ISERROR(S275-U275),0,(S275-U275))))</f>
        <v>90000000</v>
      </c>
      <c r="Y275" s="466"/>
      <c r="Z275" s="458"/>
      <c r="AA275" s="459" t="s">
        <v>495</v>
      </c>
      <c r="AB275" s="460" t="s">
        <v>1068</v>
      </c>
      <c r="AC275" s="445" t="s">
        <v>1069</v>
      </c>
      <c r="AD275" s="460" t="s">
        <v>1070</v>
      </c>
      <c r="AE275" s="460" t="s">
        <v>1071</v>
      </c>
      <c r="AF275" s="460" t="s">
        <v>1072</v>
      </c>
      <c r="AG275" s="185" t="s">
        <v>1032</v>
      </c>
    </row>
    <row r="276" spans="1:33" hidden="1">
      <c r="A276" s="445">
        <v>124</v>
      </c>
      <c r="B276" s="446">
        <v>105</v>
      </c>
      <c r="C276" s="447">
        <v>2</v>
      </c>
      <c r="D276" s="448" t="s">
        <v>1679</v>
      </c>
      <c r="E276" s="449" t="s">
        <v>1680</v>
      </c>
      <c r="F276" s="450" t="s">
        <v>493</v>
      </c>
      <c r="G276" s="451">
        <f>COUNTIF($D$3:$D$374,D276)</f>
        <v>2</v>
      </c>
      <c r="H276" s="452">
        <v>42556</v>
      </c>
      <c r="I276" s="448"/>
      <c r="J276" s="463"/>
      <c r="K276" s="464"/>
      <c r="L276" s="464"/>
      <c r="M276" s="465" t="s">
        <v>1067</v>
      </c>
      <c r="N276" s="641">
        <v>90000000</v>
      </c>
      <c r="O276" s="455">
        <f t="shared" si="32"/>
        <v>-90000000</v>
      </c>
      <c r="P276" s="466"/>
      <c r="Q276" s="457"/>
      <c r="R276" s="457"/>
      <c r="S276" s="457">
        <f t="shared" si="33"/>
        <v>90000000</v>
      </c>
      <c r="T276" s="457"/>
      <c r="U276" s="457"/>
      <c r="V276" s="457"/>
      <c r="W276" s="457">
        <f>IF(ISBLANK(N276),"",IF(ISNUMBER(N276),(N276-T276),IF(LEFT(N276,3)="額未定",N276,"*")))</f>
        <v>90000000</v>
      </c>
      <c r="X276" s="457">
        <f>IF(ISBLANK(N276),"",(IF(ISERROR(S276-U276),0,(S276-U276))))</f>
        <v>90000000</v>
      </c>
      <c r="Y276" s="466"/>
      <c r="Z276" s="458"/>
      <c r="AA276" s="459"/>
      <c r="AB276" s="460"/>
      <c r="AC276" s="445"/>
      <c r="AD276" s="460"/>
      <c r="AE276" s="460"/>
      <c r="AF276" s="460"/>
      <c r="AG276" s="185"/>
    </row>
    <row r="277" spans="1:33" s="188" customFormat="1" hidden="1">
      <c r="A277" s="472">
        <v>127</v>
      </c>
      <c r="B277" s="473">
        <v>106</v>
      </c>
      <c r="C277" s="474">
        <v>1</v>
      </c>
      <c r="D277" s="477" t="s">
        <v>1073</v>
      </c>
      <c r="E277" s="476"/>
      <c r="F277" s="477" t="s">
        <v>833</v>
      </c>
      <c r="G277" s="478"/>
      <c r="H277" s="479">
        <v>42556</v>
      </c>
      <c r="I277" s="475" t="s">
        <v>1074</v>
      </c>
      <c r="J277" s="504"/>
      <c r="K277" s="480">
        <v>0</v>
      </c>
      <c r="L277" s="480">
        <v>0</v>
      </c>
      <c r="M277" s="505" t="s">
        <v>1041</v>
      </c>
      <c r="N277" s="640">
        <v>282376</v>
      </c>
      <c r="O277" s="482">
        <f t="shared" si="32"/>
        <v>-282376</v>
      </c>
      <c r="P277" s="549"/>
      <c r="Q277" s="484"/>
      <c r="R277" s="484"/>
      <c r="S277" s="484">
        <f t="shared" si="33"/>
        <v>282376</v>
      </c>
      <c r="T277" s="484"/>
      <c r="U277" s="484"/>
      <c r="V277" s="484"/>
      <c r="W277" s="484">
        <f>IF(ISBLANK(N277),"",IF(ISNUMBER(N277),(N277-T277),IF(LEFT(N277,3)="額未定",N277,"*")))</f>
        <v>282376</v>
      </c>
      <c r="X277" s="484">
        <f>IF(ISBLANK(N277),"",(IF(ISERROR(S277-U277),0,(S277-U277))))</f>
        <v>282376</v>
      </c>
      <c r="Y277" s="549"/>
      <c r="Z277" s="485" t="s">
        <v>1075</v>
      </c>
      <c r="AA277" s="486" t="s">
        <v>495</v>
      </c>
      <c r="AB277" s="488" t="s">
        <v>1681</v>
      </c>
      <c r="AC277" s="506" t="s">
        <v>1076</v>
      </c>
      <c r="AD277" s="488" t="s">
        <v>1682</v>
      </c>
      <c r="AE277" s="488" t="s">
        <v>1683</v>
      </c>
      <c r="AF277" s="487" t="s">
        <v>1077</v>
      </c>
      <c r="AG277" s="187" t="s">
        <v>837</v>
      </c>
    </row>
    <row r="278" spans="1:33" s="188" customFormat="1" hidden="1">
      <c r="A278" s="472">
        <v>127</v>
      </c>
      <c r="B278" s="473">
        <v>106</v>
      </c>
      <c r="C278" s="474">
        <v>2</v>
      </c>
      <c r="D278" s="568" t="s">
        <v>1073</v>
      </c>
      <c r="E278" s="476"/>
      <c r="F278" s="477" t="s">
        <v>833</v>
      </c>
      <c r="G278" s="478"/>
      <c r="H278" s="479">
        <v>42556</v>
      </c>
      <c r="I278" s="475" t="s">
        <v>1074</v>
      </c>
      <c r="J278" s="504"/>
      <c r="K278" s="480"/>
      <c r="L278" s="480"/>
      <c r="M278" s="505" t="s">
        <v>1041</v>
      </c>
      <c r="N278" s="640">
        <v>291625</v>
      </c>
      <c r="O278" s="482">
        <f t="shared" si="32"/>
        <v>-291625</v>
      </c>
      <c r="P278" s="549"/>
      <c r="Q278" s="484"/>
      <c r="R278" s="484"/>
      <c r="S278" s="484">
        <f t="shared" si="33"/>
        <v>291625</v>
      </c>
      <c r="T278" s="484"/>
      <c r="U278" s="484"/>
      <c r="V278" s="484"/>
      <c r="W278" s="484"/>
      <c r="X278" s="484"/>
      <c r="Y278" s="549"/>
      <c r="Z278" s="485"/>
      <c r="AA278" s="486" t="s">
        <v>495</v>
      </c>
      <c r="AB278" s="488" t="s">
        <v>1681</v>
      </c>
      <c r="AC278" s="506" t="s">
        <v>1076</v>
      </c>
      <c r="AD278" s="488" t="s">
        <v>1682</v>
      </c>
      <c r="AE278" s="488" t="s">
        <v>1683</v>
      </c>
      <c r="AF278" s="487" t="s">
        <v>1077</v>
      </c>
      <c r="AG278" s="187"/>
    </row>
    <row r="279" spans="1:33" ht="35.25" hidden="1" customHeight="1">
      <c r="A279" s="445">
        <v>101</v>
      </c>
      <c r="B279" s="446">
        <v>107</v>
      </c>
      <c r="C279" s="447">
        <v>1</v>
      </c>
      <c r="D279" s="448" t="s">
        <v>1078</v>
      </c>
      <c r="E279" s="449" t="s">
        <v>602</v>
      </c>
      <c r="F279" s="450" t="s">
        <v>493</v>
      </c>
      <c r="G279" s="451">
        <f>COUNTIF($D$3:$D$374,D279)</f>
        <v>1</v>
      </c>
      <c r="H279" s="452">
        <v>42557</v>
      </c>
      <c r="I279" s="448" t="s">
        <v>1079</v>
      </c>
      <c r="J279" s="463" t="s">
        <v>523</v>
      </c>
      <c r="K279" s="464">
        <v>232200</v>
      </c>
      <c r="L279" s="464">
        <v>232200</v>
      </c>
      <c r="M279" s="465" t="s">
        <v>191</v>
      </c>
      <c r="N279" s="611">
        <v>232200</v>
      </c>
      <c r="O279" s="455">
        <f t="shared" si="32"/>
        <v>0</v>
      </c>
      <c r="P279" s="466"/>
      <c r="Q279" s="457"/>
      <c r="R279" s="457"/>
      <c r="S279" s="457">
        <f t="shared" si="33"/>
        <v>232200</v>
      </c>
      <c r="T279" s="457"/>
      <c r="U279" s="457"/>
      <c r="V279" s="457"/>
      <c r="W279" s="457">
        <f t="shared" ref="W279:W289" si="36">IF(ISBLANK(N279),"",IF(ISNUMBER(N279),(N279-T279),IF(LEFT(N279,3)="額未定",N279,"*")))</f>
        <v>232200</v>
      </c>
      <c r="X279" s="457">
        <f t="shared" ref="X279:X289" si="37">IF(ISBLANK(N279),"",(IF(ISERROR(S279-U279),0,(S279-U279))))</f>
        <v>232200</v>
      </c>
      <c r="Y279" s="466"/>
      <c r="Z279" s="458"/>
      <c r="AA279" s="459" t="s">
        <v>495</v>
      </c>
      <c r="AB279" s="460" t="s">
        <v>516</v>
      </c>
      <c r="AC279" s="445" t="s">
        <v>1080</v>
      </c>
      <c r="AD279" s="462" t="s">
        <v>1684</v>
      </c>
      <c r="AE279" s="462" t="s">
        <v>1685</v>
      </c>
      <c r="AF279" s="460" t="s">
        <v>1081</v>
      </c>
      <c r="AG279" s="185" t="s">
        <v>723</v>
      </c>
    </row>
    <row r="280" spans="1:33" ht="35.25" hidden="1" customHeight="1">
      <c r="A280" s="445">
        <v>87</v>
      </c>
      <c r="B280" s="446">
        <v>108</v>
      </c>
      <c r="C280" s="447">
        <v>1</v>
      </c>
      <c r="D280" s="448" t="s">
        <v>1082</v>
      </c>
      <c r="E280" s="449" t="s">
        <v>650</v>
      </c>
      <c r="F280" s="450" t="s">
        <v>493</v>
      </c>
      <c r="G280" s="451">
        <f>COUNTIF($D$3:$D$374,D280)</f>
        <v>1</v>
      </c>
      <c r="H280" s="452">
        <v>42557</v>
      </c>
      <c r="I280" s="448" t="s">
        <v>1083</v>
      </c>
      <c r="J280" s="453">
        <v>1291983</v>
      </c>
      <c r="K280" s="461">
        <v>2206773</v>
      </c>
      <c r="L280" s="461">
        <v>2206773</v>
      </c>
      <c r="M280" s="454" t="s">
        <v>834</v>
      </c>
      <c r="N280" s="607">
        <v>2206773</v>
      </c>
      <c r="O280" s="455">
        <f t="shared" si="32"/>
        <v>0</v>
      </c>
      <c r="P280" s="456"/>
      <c r="Q280" s="457"/>
      <c r="R280" s="457"/>
      <c r="S280" s="457">
        <f t="shared" si="33"/>
        <v>2206773</v>
      </c>
      <c r="T280" s="457"/>
      <c r="U280" s="457"/>
      <c r="V280" s="457"/>
      <c r="W280" s="457">
        <f t="shared" si="36"/>
        <v>2206773</v>
      </c>
      <c r="X280" s="457">
        <f t="shared" si="37"/>
        <v>2206773</v>
      </c>
      <c r="Y280" s="456"/>
      <c r="Z280" s="458"/>
      <c r="AA280" s="459" t="s">
        <v>495</v>
      </c>
      <c r="AB280" s="462" t="s">
        <v>1686</v>
      </c>
      <c r="AC280" s="496" t="s">
        <v>1084</v>
      </c>
      <c r="AD280" s="462" t="s">
        <v>1687</v>
      </c>
      <c r="AE280" s="462" t="s">
        <v>1688</v>
      </c>
      <c r="AF280" s="460" t="s">
        <v>1085</v>
      </c>
      <c r="AG280" s="185"/>
    </row>
    <row r="281" spans="1:33" s="188" customFormat="1" ht="35.25" hidden="1" customHeight="1">
      <c r="A281" s="472">
        <v>126</v>
      </c>
      <c r="B281" s="473">
        <v>109</v>
      </c>
      <c r="C281" s="474">
        <v>1</v>
      </c>
      <c r="D281" s="477" t="s">
        <v>1086</v>
      </c>
      <c r="E281" s="476"/>
      <c r="F281" s="477" t="s">
        <v>1087</v>
      </c>
      <c r="G281" s="478"/>
      <c r="H281" s="479">
        <v>42557</v>
      </c>
      <c r="I281" s="475" t="s">
        <v>1088</v>
      </c>
      <c r="J281" s="504"/>
      <c r="K281" s="480">
        <v>0</v>
      </c>
      <c r="L281" s="480">
        <v>120322</v>
      </c>
      <c r="M281" s="505" t="s">
        <v>1089</v>
      </c>
      <c r="N281" s="628">
        <v>120322</v>
      </c>
      <c r="O281" s="482">
        <f t="shared" si="32"/>
        <v>0</v>
      </c>
      <c r="P281" s="549"/>
      <c r="Q281" s="484"/>
      <c r="R281" s="484"/>
      <c r="S281" s="484">
        <f t="shared" si="33"/>
        <v>120322</v>
      </c>
      <c r="T281" s="484"/>
      <c r="U281" s="484"/>
      <c r="V281" s="484"/>
      <c r="W281" s="484">
        <f t="shared" si="36"/>
        <v>120322</v>
      </c>
      <c r="X281" s="484">
        <f t="shared" si="37"/>
        <v>120322</v>
      </c>
      <c r="Y281" s="549"/>
      <c r="Z281" s="485" t="s">
        <v>1090</v>
      </c>
      <c r="AA281" s="486" t="s">
        <v>495</v>
      </c>
      <c r="AB281" s="487" t="s">
        <v>1689</v>
      </c>
      <c r="AC281" s="569" t="s">
        <v>1091</v>
      </c>
      <c r="AD281" s="472" t="s">
        <v>1690</v>
      </c>
      <c r="AE281" s="472" t="s">
        <v>1691</v>
      </c>
      <c r="AF281" s="487" t="s">
        <v>1092</v>
      </c>
      <c r="AG281" s="187" t="s">
        <v>837</v>
      </c>
    </row>
    <row r="282" spans="1:33" s="188" customFormat="1" ht="35.25" hidden="1" customHeight="1">
      <c r="A282" s="472">
        <v>126</v>
      </c>
      <c r="B282" s="473">
        <v>109</v>
      </c>
      <c r="C282" s="474">
        <v>2</v>
      </c>
      <c r="D282" s="477" t="s">
        <v>1086</v>
      </c>
      <c r="E282" s="476"/>
      <c r="F282" s="477" t="s">
        <v>1087</v>
      </c>
      <c r="G282" s="478"/>
      <c r="H282" s="479">
        <v>42557</v>
      </c>
      <c r="I282" s="475" t="s">
        <v>1088</v>
      </c>
      <c r="J282" s="504"/>
      <c r="K282" s="480"/>
      <c r="L282" s="480"/>
      <c r="M282" s="505" t="s">
        <v>1089</v>
      </c>
      <c r="N282" s="640">
        <v>16075</v>
      </c>
      <c r="O282" s="482">
        <f t="shared" si="32"/>
        <v>-16075</v>
      </c>
      <c r="P282" s="549"/>
      <c r="Q282" s="484"/>
      <c r="R282" s="484"/>
      <c r="S282" s="484">
        <f t="shared" si="33"/>
        <v>16075</v>
      </c>
      <c r="T282" s="484"/>
      <c r="U282" s="484"/>
      <c r="V282" s="484"/>
      <c r="W282" s="484">
        <f t="shared" si="36"/>
        <v>16075</v>
      </c>
      <c r="X282" s="484">
        <f t="shared" si="37"/>
        <v>16075</v>
      </c>
      <c r="Y282" s="549"/>
      <c r="Z282" s="485"/>
      <c r="AA282" s="486"/>
      <c r="AB282" s="487"/>
      <c r="AC282" s="569"/>
      <c r="AD282" s="472"/>
      <c r="AE282" s="472"/>
      <c r="AF282" s="487"/>
      <c r="AG282" s="187"/>
    </row>
    <row r="283" spans="1:33" s="188" customFormat="1" hidden="1">
      <c r="A283" s="472">
        <v>154</v>
      </c>
      <c r="B283" s="473">
        <v>110</v>
      </c>
      <c r="C283" s="473">
        <v>1</v>
      </c>
      <c r="D283" s="500" t="s">
        <v>1093</v>
      </c>
      <c r="E283" s="501"/>
      <c r="F283" s="477" t="s">
        <v>1094</v>
      </c>
      <c r="G283" s="478"/>
      <c r="H283" s="502">
        <v>42557</v>
      </c>
      <c r="I283" s="503"/>
      <c r="J283" s="504"/>
      <c r="K283" s="480">
        <v>0</v>
      </c>
      <c r="L283" s="480">
        <v>0</v>
      </c>
      <c r="M283" s="505" t="s">
        <v>1095</v>
      </c>
      <c r="N283" s="640">
        <v>8130</v>
      </c>
      <c r="O283" s="482">
        <f t="shared" si="32"/>
        <v>-8130</v>
      </c>
      <c r="P283" s="486"/>
      <c r="Q283" s="484"/>
      <c r="R283" s="484"/>
      <c r="S283" s="484">
        <f t="shared" si="33"/>
        <v>8130</v>
      </c>
      <c r="T283" s="484"/>
      <c r="U283" s="484"/>
      <c r="V283" s="484"/>
      <c r="W283" s="484">
        <f t="shared" si="36"/>
        <v>8130</v>
      </c>
      <c r="X283" s="484">
        <f t="shared" si="37"/>
        <v>8130</v>
      </c>
      <c r="Y283" s="486"/>
      <c r="Z283" s="503"/>
      <c r="AA283" s="486"/>
      <c r="AB283" s="472" t="s">
        <v>1692</v>
      </c>
      <c r="AC283" s="472" t="s">
        <v>1096</v>
      </c>
      <c r="AD283" s="506" t="s">
        <v>1693</v>
      </c>
      <c r="AE283" s="472"/>
      <c r="AF283" s="472" t="s">
        <v>1097</v>
      </c>
      <c r="AG283" s="187"/>
    </row>
    <row r="284" spans="1:33" ht="35.25" hidden="1" customHeight="1">
      <c r="A284" s="445">
        <v>92</v>
      </c>
      <c r="B284" s="446">
        <v>111</v>
      </c>
      <c r="C284" s="447">
        <v>1</v>
      </c>
      <c r="D284" s="448" t="s">
        <v>1098</v>
      </c>
      <c r="E284" s="449" t="s">
        <v>502</v>
      </c>
      <c r="F284" s="450" t="s">
        <v>493</v>
      </c>
      <c r="G284" s="451">
        <f t="shared" ref="G284:G289" si="38">COUNTIF($D$3:$D$374,D284)</f>
        <v>1</v>
      </c>
      <c r="H284" s="452">
        <v>42557</v>
      </c>
      <c r="I284" s="448" t="s">
        <v>1099</v>
      </c>
      <c r="J284" s="453">
        <v>28370</v>
      </c>
      <c r="K284" s="461">
        <v>28370</v>
      </c>
      <c r="L284" s="461">
        <v>28370</v>
      </c>
      <c r="M284" s="454" t="s">
        <v>191</v>
      </c>
      <c r="N284" s="607">
        <v>28370</v>
      </c>
      <c r="O284" s="455">
        <f t="shared" si="32"/>
        <v>0</v>
      </c>
      <c r="P284" s="456"/>
      <c r="Q284" s="457"/>
      <c r="R284" s="457">
        <v>28370</v>
      </c>
      <c r="S284" s="457">
        <f t="shared" si="33"/>
        <v>28370</v>
      </c>
      <c r="T284" s="457"/>
      <c r="U284" s="457"/>
      <c r="V284" s="457"/>
      <c r="W284" s="457">
        <f t="shared" si="36"/>
        <v>28370</v>
      </c>
      <c r="X284" s="457">
        <f t="shared" si="37"/>
        <v>28370</v>
      </c>
      <c r="Y284" s="456"/>
      <c r="Z284" s="458"/>
      <c r="AA284" s="459" t="s">
        <v>495</v>
      </c>
      <c r="AB284" s="460" t="s">
        <v>1100</v>
      </c>
      <c r="AC284" s="445" t="s">
        <v>1101</v>
      </c>
      <c r="AD284" s="458" t="s">
        <v>1694</v>
      </c>
      <c r="AE284" s="460"/>
      <c r="AF284" s="460"/>
      <c r="AG284" s="185"/>
    </row>
    <row r="285" spans="1:33" hidden="1">
      <c r="A285" s="445">
        <v>122</v>
      </c>
      <c r="B285" s="446">
        <v>112</v>
      </c>
      <c r="C285" s="447">
        <v>1</v>
      </c>
      <c r="D285" s="448" t="s">
        <v>1102</v>
      </c>
      <c r="E285" s="449" t="s">
        <v>1695</v>
      </c>
      <c r="F285" s="450" t="s">
        <v>493</v>
      </c>
      <c r="G285" s="451">
        <f t="shared" si="38"/>
        <v>1</v>
      </c>
      <c r="H285" s="452">
        <v>42557</v>
      </c>
      <c r="I285" s="448" t="s">
        <v>1103</v>
      </c>
      <c r="J285" s="453">
        <v>108000</v>
      </c>
      <c r="K285" s="461">
        <v>108000</v>
      </c>
      <c r="L285" s="461">
        <v>108000</v>
      </c>
      <c r="M285" s="454" t="s">
        <v>191</v>
      </c>
      <c r="N285" s="607">
        <v>108000</v>
      </c>
      <c r="O285" s="455">
        <f t="shared" si="32"/>
        <v>0</v>
      </c>
      <c r="P285" s="456"/>
      <c r="Q285" s="457"/>
      <c r="R285" s="457"/>
      <c r="S285" s="457">
        <f t="shared" si="33"/>
        <v>108000</v>
      </c>
      <c r="T285" s="457"/>
      <c r="U285" s="457"/>
      <c r="V285" s="457"/>
      <c r="W285" s="457">
        <f t="shared" si="36"/>
        <v>108000</v>
      </c>
      <c r="X285" s="457">
        <f t="shared" si="37"/>
        <v>108000</v>
      </c>
      <c r="Y285" s="456"/>
      <c r="Z285" s="458" t="s">
        <v>1696</v>
      </c>
      <c r="AA285" s="459" t="s">
        <v>495</v>
      </c>
      <c r="AB285" s="460" t="s">
        <v>1104</v>
      </c>
      <c r="AC285" s="445" t="s">
        <v>1105</v>
      </c>
      <c r="AD285" s="460" t="s">
        <v>1106</v>
      </c>
      <c r="AE285" s="460"/>
      <c r="AF285" s="460"/>
      <c r="AG285" s="185" t="s">
        <v>1032</v>
      </c>
    </row>
    <row r="286" spans="1:33" s="188" customFormat="1" ht="26" hidden="1">
      <c r="A286" s="472">
        <v>70</v>
      </c>
      <c r="B286" s="473">
        <v>113</v>
      </c>
      <c r="C286" s="474">
        <v>1</v>
      </c>
      <c r="D286" s="475" t="s">
        <v>1697</v>
      </c>
      <c r="E286" s="476" t="s">
        <v>1107</v>
      </c>
      <c r="F286" s="477" t="s">
        <v>493</v>
      </c>
      <c r="G286" s="478">
        <f t="shared" si="38"/>
        <v>1</v>
      </c>
      <c r="H286" s="479">
        <v>42557</v>
      </c>
      <c r="I286" s="475" t="s">
        <v>1108</v>
      </c>
      <c r="J286" s="480">
        <v>54878</v>
      </c>
      <c r="K286" s="480">
        <v>118904</v>
      </c>
      <c r="L286" s="480">
        <v>118904</v>
      </c>
      <c r="M286" s="481" t="s">
        <v>191</v>
      </c>
      <c r="N286" s="639">
        <v>163517</v>
      </c>
      <c r="O286" s="482">
        <f t="shared" si="32"/>
        <v>-44613</v>
      </c>
      <c r="P286" s="483"/>
      <c r="Q286" s="484"/>
      <c r="R286" s="484"/>
      <c r="S286" s="484">
        <f t="shared" si="33"/>
        <v>163517</v>
      </c>
      <c r="T286" s="484"/>
      <c r="U286" s="484"/>
      <c r="V286" s="484"/>
      <c r="W286" s="484">
        <f t="shared" si="36"/>
        <v>163517</v>
      </c>
      <c r="X286" s="484">
        <f t="shared" si="37"/>
        <v>163517</v>
      </c>
      <c r="Y286" s="483"/>
      <c r="Z286" s="485"/>
      <c r="AA286" s="486" t="s">
        <v>495</v>
      </c>
      <c r="AB286" s="487" t="s">
        <v>1002</v>
      </c>
      <c r="AC286" s="472" t="s">
        <v>1109</v>
      </c>
      <c r="AD286" s="488" t="s">
        <v>1698</v>
      </c>
      <c r="AE286" s="487" t="s">
        <v>1699</v>
      </c>
      <c r="AF286" s="485" t="s">
        <v>1110</v>
      </c>
      <c r="AG286" s="187"/>
    </row>
    <row r="287" spans="1:33" ht="26" hidden="1">
      <c r="A287" s="445">
        <v>114</v>
      </c>
      <c r="B287" s="446">
        <v>114</v>
      </c>
      <c r="C287" s="447">
        <v>1</v>
      </c>
      <c r="D287" s="448" t="s">
        <v>1111</v>
      </c>
      <c r="E287" s="449" t="s">
        <v>546</v>
      </c>
      <c r="F287" s="450" t="s">
        <v>493</v>
      </c>
      <c r="G287" s="451">
        <f t="shared" si="38"/>
        <v>1</v>
      </c>
      <c r="H287" s="452">
        <v>42557</v>
      </c>
      <c r="I287" s="448" t="s">
        <v>1108</v>
      </c>
      <c r="J287" s="453"/>
      <c r="K287" s="461">
        <v>3342384</v>
      </c>
      <c r="L287" s="461">
        <v>3342384</v>
      </c>
      <c r="M287" s="454" t="s">
        <v>191</v>
      </c>
      <c r="N287" s="607">
        <v>3342384</v>
      </c>
      <c r="O287" s="455">
        <f t="shared" si="32"/>
        <v>0</v>
      </c>
      <c r="P287" s="456"/>
      <c r="Q287" s="457"/>
      <c r="R287" s="457"/>
      <c r="S287" s="457">
        <f t="shared" si="33"/>
        <v>3342384</v>
      </c>
      <c r="T287" s="457"/>
      <c r="U287" s="457"/>
      <c r="V287" s="457"/>
      <c r="W287" s="457">
        <f t="shared" si="36"/>
        <v>3342384</v>
      </c>
      <c r="X287" s="457">
        <f t="shared" si="37"/>
        <v>3342384</v>
      </c>
      <c r="Y287" s="456"/>
      <c r="Z287" s="458"/>
      <c r="AA287" s="459" t="s">
        <v>495</v>
      </c>
      <c r="AB287" s="462" t="s">
        <v>1700</v>
      </c>
      <c r="AC287" s="496" t="s">
        <v>1112</v>
      </c>
      <c r="AD287" s="462" t="s">
        <v>1701</v>
      </c>
      <c r="AE287" s="462" t="s">
        <v>1702</v>
      </c>
      <c r="AF287" s="458" t="s">
        <v>1113</v>
      </c>
      <c r="AG287" s="185" t="s">
        <v>513</v>
      </c>
    </row>
    <row r="288" spans="1:33" s="196" customFormat="1" hidden="1">
      <c r="A288" s="570">
        <v>5</v>
      </c>
      <c r="B288" s="571">
        <v>115</v>
      </c>
      <c r="C288" s="572">
        <v>1</v>
      </c>
      <c r="D288" s="573" t="s">
        <v>1114</v>
      </c>
      <c r="E288" s="574" t="s">
        <v>502</v>
      </c>
      <c r="F288" s="575" t="s">
        <v>493</v>
      </c>
      <c r="G288" s="576">
        <f t="shared" si="38"/>
        <v>1</v>
      </c>
      <c r="H288" s="577">
        <v>42557</v>
      </c>
      <c r="I288" s="573" t="s">
        <v>1115</v>
      </c>
      <c r="J288" s="578">
        <v>25631848</v>
      </c>
      <c r="K288" s="578">
        <v>10554904</v>
      </c>
      <c r="L288" s="608">
        <v>10554904</v>
      </c>
      <c r="M288" s="579" t="s">
        <v>191</v>
      </c>
      <c r="N288" s="639">
        <v>10000000</v>
      </c>
      <c r="O288" s="580">
        <f t="shared" si="32"/>
        <v>554904</v>
      </c>
      <c r="P288" s="581"/>
      <c r="Q288" s="582"/>
      <c r="R288" s="582"/>
      <c r="S288" s="457">
        <f t="shared" si="33"/>
        <v>10000000</v>
      </c>
      <c r="T288" s="582"/>
      <c r="U288" s="582"/>
      <c r="V288" s="582"/>
      <c r="W288" s="582">
        <f t="shared" si="36"/>
        <v>10000000</v>
      </c>
      <c r="X288" s="582">
        <f t="shared" si="37"/>
        <v>10000000</v>
      </c>
      <c r="Y288" s="581"/>
      <c r="Z288" s="583"/>
      <c r="AA288" s="584" t="s">
        <v>495</v>
      </c>
      <c r="AB288" s="585" t="s">
        <v>815</v>
      </c>
      <c r="AC288" s="586" t="s">
        <v>1116</v>
      </c>
      <c r="AD288" s="587" t="s">
        <v>1117</v>
      </c>
      <c r="AE288" s="587" t="s">
        <v>1118</v>
      </c>
      <c r="AF288" s="587" t="s">
        <v>1119</v>
      </c>
      <c r="AG288" s="195" t="s">
        <v>723</v>
      </c>
    </row>
    <row r="289" spans="1:33">
      <c r="A289" s="445">
        <v>142</v>
      </c>
      <c r="B289" s="446">
        <v>116</v>
      </c>
      <c r="C289" s="446">
        <v>1</v>
      </c>
      <c r="D289" s="493" t="s">
        <v>1120</v>
      </c>
      <c r="E289" s="507" t="s">
        <v>1121</v>
      </c>
      <c r="F289" s="450" t="s">
        <v>493</v>
      </c>
      <c r="G289" s="451">
        <f t="shared" si="38"/>
        <v>12</v>
      </c>
      <c r="H289" s="494">
        <v>42557</v>
      </c>
      <c r="I289" s="495"/>
      <c r="J289" s="463">
        <v>74414000</v>
      </c>
      <c r="K289" s="453">
        <v>0</v>
      </c>
      <c r="L289" s="463">
        <v>8500000</v>
      </c>
      <c r="M289" s="465" t="s">
        <v>1122</v>
      </c>
      <c r="N289" s="611">
        <v>8500000</v>
      </c>
      <c r="O289" s="455">
        <f t="shared" si="32"/>
        <v>0</v>
      </c>
      <c r="P289" s="459"/>
      <c r="Q289" s="457"/>
      <c r="R289" s="457"/>
      <c r="S289" s="457">
        <f t="shared" si="33"/>
        <v>8500000</v>
      </c>
      <c r="T289" s="457"/>
      <c r="U289" s="457"/>
      <c r="V289" s="457"/>
      <c r="W289" s="457">
        <f t="shared" si="36"/>
        <v>8500000</v>
      </c>
      <c r="X289" s="457">
        <f t="shared" si="37"/>
        <v>8500000</v>
      </c>
      <c r="Y289" s="459"/>
      <c r="Z289" s="495"/>
      <c r="AA289" s="459" t="s">
        <v>587</v>
      </c>
      <c r="AB289" s="445" t="s">
        <v>1123</v>
      </c>
      <c r="AC289" s="445" t="s">
        <v>1124</v>
      </c>
      <c r="AD289" s="445" t="s">
        <v>1125</v>
      </c>
      <c r="AE289" s="445" t="s">
        <v>1126</v>
      </c>
      <c r="AF289" s="445" t="s">
        <v>1127</v>
      </c>
      <c r="AG289" s="185"/>
    </row>
    <row r="290" spans="1:33">
      <c r="A290" s="445">
        <v>142</v>
      </c>
      <c r="B290" s="446">
        <v>116</v>
      </c>
      <c r="C290" s="446">
        <v>2</v>
      </c>
      <c r="D290" s="493" t="s">
        <v>1120</v>
      </c>
      <c r="E290" s="507" t="s">
        <v>1121</v>
      </c>
      <c r="F290" s="450" t="s">
        <v>493</v>
      </c>
      <c r="G290" s="451"/>
      <c r="H290" s="494">
        <v>42557</v>
      </c>
      <c r="I290" s="495"/>
      <c r="J290" s="463"/>
      <c r="K290" s="453"/>
      <c r="L290" s="463"/>
      <c r="M290" s="465" t="s">
        <v>987</v>
      </c>
      <c r="N290" s="611">
        <v>675</v>
      </c>
      <c r="O290" s="455">
        <f t="shared" si="32"/>
        <v>-675</v>
      </c>
      <c r="P290" s="459"/>
      <c r="Q290" s="457"/>
      <c r="R290" s="457"/>
      <c r="S290" s="457">
        <f t="shared" si="33"/>
        <v>675</v>
      </c>
      <c r="T290" s="457"/>
      <c r="U290" s="457"/>
      <c r="V290" s="457"/>
      <c r="W290" s="457"/>
      <c r="X290" s="457"/>
      <c r="Y290" s="459"/>
      <c r="Z290" s="495"/>
      <c r="AA290" s="459" t="s">
        <v>587</v>
      </c>
      <c r="AB290" s="445" t="s">
        <v>1123</v>
      </c>
      <c r="AC290" s="445" t="s">
        <v>1124</v>
      </c>
      <c r="AD290" s="445" t="s">
        <v>1125</v>
      </c>
      <c r="AE290" s="445" t="s">
        <v>1126</v>
      </c>
      <c r="AF290" s="445" t="s">
        <v>1127</v>
      </c>
      <c r="AG290" s="185"/>
    </row>
    <row r="291" spans="1:33">
      <c r="A291" s="445">
        <v>142</v>
      </c>
      <c r="B291" s="446">
        <v>116</v>
      </c>
      <c r="C291" s="446">
        <v>3</v>
      </c>
      <c r="D291" s="493" t="s">
        <v>1120</v>
      </c>
      <c r="E291" s="507" t="s">
        <v>1121</v>
      </c>
      <c r="F291" s="450" t="s">
        <v>493</v>
      </c>
      <c r="G291" s="451"/>
      <c r="H291" s="494">
        <v>42557</v>
      </c>
      <c r="I291" s="495"/>
      <c r="J291" s="463"/>
      <c r="K291" s="453"/>
      <c r="L291" s="463"/>
      <c r="M291" s="465" t="s">
        <v>987</v>
      </c>
      <c r="N291" s="611">
        <v>22821</v>
      </c>
      <c r="O291" s="455">
        <f t="shared" si="32"/>
        <v>-22821</v>
      </c>
      <c r="P291" s="459"/>
      <c r="Q291" s="457"/>
      <c r="R291" s="457"/>
      <c r="S291" s="457">
        <f t="shared" si="33"/>
        <v>22821</v>
      </c>
      <c r="T291" s="457"/>
      <c r="U291" s="457"/>
      <c r="V291" s="457"/>
      <c r="W291" s="457"/>
      <c r="X291" s="457"/>
      <c r="Y291" s="459"/>
      <c r="Z291" s="495"/>
      <c r="AA291" s="459" t="s">
        <v>587</v>
      </c>
      <c r="AB291" s="445" t="s">
        <v>1123</v>
      </c>
      <c r="AC291" s="445" t="s">
        <v>1124</v>
      </c>
      <c r="AD291" s="445" t="s">
        <v>1125</v>
      </c>
      <c r="AE291" s="445" t="s">
        <v>1126</v>
      </c>
      <c r="AF291" s="445" t="s">
        <v>1127</v>
      </c>
      <c r="AG291" s="185"/>
    </row>
    <row r="292" spans="1:33">
      <c r="A292" s="445">
        <v>142</v>
      </c>
      <c r="B292" s="446">
        <v>116</v>
      </c>
      <c r="C292" s="446">
        <v>4</v>
      </c>
      <c r="D292" s="493" t="s">
        <v>1120</v>
      </c>
      <c r="E292" s="507" t="s">
        <v>1121</v>
      </c>
      <c r="F292" s="450" t="s">
        <v>493</v>
      </c>
      <c r="G292" s="451"/>
      <c r="H292" s="494">
        <v>42557</v>
      </c>
      <c r="I292" s="495"/>
      <c r="J292" s="463"/>
      <c r="K292" s="453"/>
      <c r="L292" s="463">
        <v>30000000</v>
      </c>
      <c r="M292" s="465" t="s">
        <v>1122</v>
      </c>
      <c r="N292" s="611">
        <v>30000000</v>
      </c>
      <c r="O292" s="455">
        <f t="shared" si="32"/>
        <v>0</v>
      </c>
      <c r="P292" s="459"/>
      <c r="Q292" s="457"/>
      <c r="R292" s="457"/>
      <c r="S292" s="457">
        <f t="shared" si="33"/>
        <v>30000000</v>
      </c>
      <c r="T292" s="457"/>
      <c r="U292" s="457"/>
      <c r="V292" s="457"/>
      <c r="W292" s="457"/>
      <c r="X292" s="457"/>
      <c r="Y292" s="459"/>
      <c r="Z292" s="495"/>
      <c r="AA292" s="459" t="s">
        <v>587</v>
      </c>
      <c r="AB292" s="445" t="s">
        <v>1123</v>
      </c>
      <c r="AC292" s="445" t="s">
        <v>1124</v>
      </c>
      <c r="AD292" s="445" t="s">
        <v>1125</v>
      </c>
      <c r="AE292" s="445" t="s">
        <v>1126</v>
      </c>
      <c r="AF292" s="445" t="s">
        <v>1127</v>
      </c>
      <c r="AG292" s="185"/>
    </row>
    <row r="293" spans="1:33">
      <c r="A293" s="445">
        <v>142</v>
      </c>
      <c r="B293" s="446">
        <v>116</v>
      </c>
      <c r="C293" s="446">
        <v>5</v>
      </c>
      <c r="D293" s="493" t="s">
        <v>1120</v>
      </c>
      <c r="E293" s="507" t="s">
        <v>1121</v>
      </c>
      <c r="F293" s="450" t="s">
        <v>493</v>
      </c>
      <c r="G293" s="451"/>
      <c r="H293" s="494">
        <v>42557</v>
      </c>
      <c r="I293" s="495"/>
      <c r="J293" s="463"/>
      <c r="K293" s="453"/>
      <c r="L293" s="463"/>
      <c r="M293" s="465" t="s">
        <v>987</v>
      </c>
      <c r="N293" s="611">
        <v>4109</v>
      </c>
      <c r="O293" s="455">
        <f t="shared" si="32"/>
        <v>-4109</v>
      </c>
      <c r="P293" s="459"/>
      <c r="Q293" s="457"/>
      <c r="R293" s="457"/>
      <c r="S293" s="457">
        <f t="shared" si="33"/>
        <v>4109</v>
      </c>
      <c r="T293" s="457"/>
      <c r="U293" s="457"/>
      <c r="V293" s="457"/>
      <c r="W293" s="457"/>
      <c r="X293" s="457"/>
      <c r="Y293" s="459"/>
      <c r="Z293" s="495"/>
      <c r="AA293" s="459" t="s">
        <v>587</v>
      </c>
      <c r="AB293" s="445" t="s">
        <v>1123</v>
      </c>
      <c r="AC293" s="445" t="s">
        <v>1124</v>
      </c>
      <c r="AD293" s="445" t="s">
        <v>1125</v>
      </c>
      <c r="AE293" s="445" t="s">
        <v>1126</v>
      </c>
      <c r="AF293" s="445" t="s">
        <v>1127</v>
      </c>
      <c r="AG293" s="185"/>
    </row>
    <row r="294" spans="1:33">
      <c r="A294" s="445">
        <v>142</v>
      </c>
      <c r="B294" s="446">
        <v>116</v>
      </c>
      <c r="C294" s="446">
        <v>6</v>
      </c>
      <c r="D294" s="493" t="s">
        <v>1120</v>
      </c>
      <c r="E294" s="507" t="s">
        <v>1121</v>
      </c>
      <c r="F294" s="450" t="s">
        <v>493</v>
      </c>
      <c r="G294" s="451"/>
      <c r="H294" s="494">
        <v>42557</v>
      </c>
      <c r="I294" s="495"/>
      <c r="J294" s="463"/>
      <c r="K294" s="453"/>
      <c r="L294" s="463"/>
      <c r="M294" s="465" t="s">
        <v>987</v>
      </c>
      <c r="N294" s="611">
        <v>80547</v>
      </c>
      <c r="O294" s="455">
        <f t="shared" si="32"/>
        <v>-80547</v>
      </c>
      <c r="P294" s="459"/>
      <c r="Q294" s="457"/>
      <c r="R294" s="457"/>
      <c r="S294" s="457">
        <f t="shared" si="33"/>
        <v>80547</v>
      </c>
      <c r="T294" s="457"/>
      <c r="U294" s="457"/>
      <c r="V294" s="457"/>
      <c r="W294" s="457"/>
      <c r="X294" s="457"/>
      <c r="Y294" s="459"/>
      <c r="Z294" s="495"/>
      <c r="AA294" s="459" t="s">
        <v>587</v>
      </c>
      <c r="AB294" s="445" t="s">
        <v>1123</v>
      </c>
      <c r="AC294" s="445" t="s">
        <v>1124</v>
      </c>
      <c r="AD294" s="445" t="s">
        <v>1125</v>
      </c>
      <c r="AE294" s="445" t="s">
        <v>1126</v>
      </c>
      <c r="AF294" s="445" t="s">
        <v>1127</v>
      </c>
      <c r="AG294" s="185"/>
    </row>
    <row r="295" spans="1:33">
      <c r="A295" s="445">
        <v>142</v>
      </c>
      <c r="B295" s="446">
        <v>116</v>
      </c>
      <c r="C295" s="446">
        <v>7</v>
      </c>
      <c r="D295" s="493" t="s">
        <v>1120</v>
      </c>
      <c r="E295" s="507" t="s">
        <v>1121</v>
      </c>
      <c r="F295" s="450" t="s">
        <v>493</v>
      </c>
      <c r="G295" s="451"/>
      <c r="H295" s="494">
        <v>42557</v>
      </c>
      <c r="I295" s="495"/>
      <c r="J295" s="463"/>
      <c r="K295" s="453"/>
      <c r="L295" s="463">
        <v>31674000</v>
      </c>
      <c r="M295" s="465" t="s">
        <v>1128</v>
      </c>
      <c r="N295" s="611">
        <v>31674000</v>
      </c>
      <c r="O295" s="455">
        <f t="shared" si="32"/>
        <v>0</v>
      </c>
      <c r="P295" s="459"/>
      <c r="Q295" s="457"/>
      <c r="R295" s="457"/>
      <c r="S295" s="457">
        <f t="shared" si="33"/>
        <v>31674000</v>
      </c>
      <c r="T295" s="457"/>
      <c r="U295" s="457"/>
      <c r="V295" s="457"/>
      <c r="W295" s="457"/>
      <c r="X295" s="457"/>
      <c r="Y295" s="459"/>
      <c r="Z295" s="495"/>
      <c r="AA295" s="459" t="s">
        <v>587</v>
      </c>
      <c r="AB295" s="445" t="s">
        <v>1123</v>
      </c>
      <c r="AC295" s="445" t="s">
        <v>1124</v>
      </c>
      <c r="AD295" s="445" t="s">
        <v>1125</v>
      </c>
      <c r="AE295" s="445" t="s">
        <v>1126</v>
      </c>
      <c r="AF295" s="445" t="s">
        <v>1127</v>
      </c>
      <c r="AG295" s="185"/>
    </row>
    <row r="296" spans="1:33">
      <c r="A296" s="445">
        <v>142</v>
      </c>
      <c r="B296" s="446">
        <v>116</v>
      </c>
      <c r="C296" s="446">
        <v>8</v>
      </c>
      <c r="D296" s="493" t="s">
        <v>1120</v>
      </c>
      <c r="E296" s="507" t="s">
        <v>1121</v>
      </c>
      <c r="F296" s="450" t="s">
        <v>493</v>
      </c>
      <c r="G296" s="451"/>
      <c r="H296" s="494">
        <v>42557</v>
      </c>
      <c r="I296" s="495"/>
      <c r="J296" s="463"/>
      <c r="K296" s="453"/>
      <c r="L296" s="463"/>
      <c r="M296" s="465" t="s">
        <v>987</v>
      </c>
      <c r="N296" s="611">
        <v>3471</v>
      </c>
      <c r="O296" s="455">
        <f t="shared" si="32"/>
        <v>-3471</v>
      </c>
      <c r="P296" s="459"/>
      <c r="Q296" s="457"/>
      <c r="R296" s="457"/>
      <c r="S296" s="457">
        <f t="shared" si="33"/>
        <v>3471</v>
      </c>
      <c r="T296" s="457"/>
      <c r="U296" s="457"/>
      <c r="V296" s="457"/>
      <c r="W296" s="457"/>
      <c r="X296" s="457"/>
      <c r="Y296" s="459"/>
      <c r="Z296" s="495"/>
      <c r="AA296" s="459" t="s">
        <v>587</v>
      </c>
      <c r="AB296" s="445" t="s">
        <v>1123</v>
      </c>
      <c r="AC296" s="445" t="s">
        <v>1124</v>
      </c>
      <c r="AD296" s="445" t="s">
        <v>1125</v>
      </c>
      <c r="AE296" s="445" t="s">
        <v>1126</v>
      </c>
      <c r="AF296" s="445" t="s">
        <v>1127</v>
      </c>
      <c r="AG296" s="185"/>
    </row>
    <row r="297" spans="1:33">
      <c r="A297" s="445">
        <v>142</v>
      </c>
      <c r="B297" s="446">
        <v>116</v>
      </c>
      <c r="C297" s="446">
        <v>9</v>
      </c>
      <c r="D297" s="493" t="s">
        <v>1120</v>
      </c>
      <c r="E297" s="507"/>
      <c r="F297" s="450" t="s">
        <v>493</v>
      </c>
      <c r="G297" s="451"/>
      <c r="H297" s="494">
        <v>42557</v>
      </c>
      <c r="I297" s="495"/>
      <c r="J297" s="463"/>
      <c r="K297" s="453"/>
      <c r="L297" s="463"/>
      <c r="M297" s="465" t="s">
        <v>987</v>
      </c>
      <c r="N297" s="611">
        <v>85042</v>
      </c>
      <c r="O297" s="455">
        <f t="shared" si="32"/>
        <v>-85042</v>
      </c>
      <c r="P297" s="459"/>
      <c r="Q297" s="457"/>
      <c r="R297" s="457"/>
      <c r="S297" s="457">
        <f t="shared" si="33"/>
        <v>85042</v>
      </c>
      <c r="T297" s="457"/>
      <c r="U297" s="457"/>
      <c r="V297" s="457"/>
      <c r="W297" s="457"/>
      <c r="X297" s="457"/>
      <c r="Y297" s="459"/>
      <c r="Z297" s="495"/>
      <c r="AA297" s="459" t="s">
        <v>587</v>
      </c>
      <c r="AB297" s="445" t="s">
        <v>1123</v>
      </c>
      <c r="AC297" s="445" t="s">
        <v>1124</v>
      </c>
      <c r="AD297" s="445" t="s">
        <v>1125</v>
      </c>
      <c r="AE297" s="445" t="s">
        <v>1126</v>
      </c>
      <c r="AF297" s="445" t="s">
        <v>1127</v>
      </c>
      <c r="AG297" s="185"/>
    </row>
    <row r="298" spans="1:33">
      <c r="A298" s="445">
        <v>142</v>
      </c>
      <c r="B298" s="446">
        <v>116</v>
      </c>
      <c r="C298" s="446">
        <v>10</v>
      </c>
      <c r="D298" s="493" t="s">
        <v>1120</v>
      </c>
      <c r="E298" s="507"/>
      <c r="F298" s="450" t="s">
        <v>493</v>
      </c>
      <c r="G298" s="451"/>
      <c r="H298" s="494">
        <v>42557</v>
      </c>
      <c r="I298" s="495"/>
      <c r="J298" s="463"/>
      <c r="K298" s="453"/>
      <c r="L298" s="463">
        <v>4240000</v>
      </c>
      <c r="M298" s="465" t="s">
        <v>1128</v>
      </c>
      <c r="N298" s="611">
        <v>4240000</v>
      </c>
      <c r="O298" s="455">
        <f t="shared" si="32"/>
        <v>0</v>
      </c>
      <c r="P298" s="459"/>
      <c r="Q298" s="457"/>
      <c r="R298" s="457"/>
      <c r="S298" s="457">
        <f t="shared" si="33"/>
        <v>4240000</v>
      </c>
      <c r="T298" s="457"/>
      <c r="U298" s="457"/>
      <c r="V298" s="457"/>
      <c r="W298" s="457"/>
      <c r="X298" s="457"/>
      <c r="Y298" s="459"/>
      <c r="Z298" s="495"/>
      <c r="AA298" s="459" t="s">
        <v>587</v>
      </c>
      <c r="AB298" s="445" t="s">
        <v>1123</v>
      </c>
      <c r="AC298" s="445" t="s">
        <v>1124</v>
      </c>
      <c r="AD298" s="445" t="s">
        <v>1125</v>
      </c>
      <c r="AE298" s="445" t="s">
        <v>1126</v>
      </c>
      <c r="AF298" s="445" t="s">
        <v>1127</v>
      </c>
      <c r="AG298" s="185"/>
    </row>
    <row r="299" spans="1:33">
      <c r="A299" s="445">
        <v>142</v>
      </c>
      <c r="B299" s="446">
        <v>116</v>
      </c>
      <c r="C299" s="446">
        <v>11</v>
      </c>
      <c r="D299" s="493" t="s">
        <v>1120</v>
      </c>
      <c r="E299" s="507"/>
      <c r="F299" s="450" t="s">
        <v>493</v>
      </c>
      <c r="G299" s="451"/>
      <c r="H299" s="494">
        <v>42557</v>
      </c>
      <c r="I299" s="495"/>
      <c r="J299" s="463"/>
      <c r="K299" s="453"/>
      <c r="L299" s="463"/>
      <c r="M299" s="465" t="s">
        <v>987</v>
      </c>
      <c r="N299" s="611">
        <v>348</v>
      </c>
      <c r="O299" s="455">
        <f t="shared" si="32"/>
        <v>-348</v>
      </c>
      <c r="P299" s="459"/>
      <c r="Q299" s="457"/>
      <c r="R299" s="457"/>
      <c r="S299" s="457">
        <f t="shared" si="33"/>
        <v>348</v>
      </c>
      <c r="T299" s="457"/>
      <c r="U299" s="457"/>
      <c r="V299" s="457"/>
      <c r="W299" s="457"/>
      <c r="X299" s="457"/>
      <c r="Y299" s="459"/>
      <c r="Z299" s="495"/>
      <c r="AA299" s="459" t="s">
        <v>587</v>
      </c>
      <c r="AB299" s="445" t="s">
        <v>1123</v>
      </c>
      <c r="AC299" s="445" t="s">
        <v>1124</v>
      </c>
      <c r="AD299" s="445" t="s">
        <v>1125</v>
      </c>
      <c r="AE299" s="445" t="s">
        <v>1126</v>
      </c>
      <c r="AF299" s="445" t="s">
        <v>1127</v>
      </c>
      <c r="AG299" s="185"/>
    </row>
    <row r="300" spans="1:33">
      <c r="A300" s="445">
        <v>142</v>
      </c>
      <c r="B300" s="446">
        <v>116</v>
      </c>
      <c r="C300" s="446">
        <v>12</v>
      </c>
      <c r="D300" s="493" t="s">
        <v>1120</v>
      </c>
      <c r="E300" s="507"/>
      <c r="F300" s="450" t="s">
        <v>493</v>
      </c>
      <c r="G300" s="451"/>
      <c r="H300" s="494">
        <v>42557</v>
      </c>
      <c r="I300" s="495"/>
      <c r="J300" s="463"/>
      <c r="K300" s="453"/>
      <c r="L300" s="463"/>
      <c r="M300" s="465" t="s">
        <v>987</v>
      </c>
      <c r="N300" s="611">
        <v>11384</v>
      </c>
      <c r="O300" s="455">
        <f t="shared" si="32"/>
        <v>-11384</v>
      </c>
      <c r="P300" s="459"/>
      <c r="Q300" s="457"/>
      <c r="R300" s="457"/>
      <c r="S300" s="457">
        <f t="shared" si="33"/>
        <v>11384</v>
      </c>
      <c r="T300" s="457"/>
      <c r="U300" s="457"/>
      <c r="V300" s="457"/>
      <c r="W300" s="457"/>
      <c r="X300" s="457"/>
      <c r="Y300" s="459"/>
      <c r="Z300" s="495"/>
      <c r="AA300" s="459" t="s">
        <v>587</v>
      </c>
      <c r="AB300" s="445" t="s">
        <v>1123</v>
      </c>
      <c r="AC300" s="445" t="s">
        <v>1124</v>
      </c>
      <c r="AD300" s="445" t="s">
        <v>1125</v>
      </c>
      <c r="AE300" s="445" t="s">
        <v>1126</v>
      </c>
      <c r="AF300" s="445" t="s">
        <v>1127</v>
      </c>
      <c r="AG300" s="185"/>
    </row>
    <row r="301" spans="1:33" s="188" customFormat="1" hidden="1">
      <c r="A301" s="472">
        <v>148</v>
      </c>
      <c r="B301" s="473">
        <v>117</v>
      </c>
      <c r="C301" s="473">
        <v>1</v>
      </c>
      <c r="D301" s="500" t="s">
        <v>1129</v>
      </c>
      <c r="E301" s="501" t="s">
        <v>533</v>
      </c>
      <c r="F301" s="477" t="s">
        <v>493</v>
      </c>
      <c r="G301" s="478">
        <f>COUNTIF($D$3:$D$374,D301)</f>
        <v>3</v>
      </c>
      <c r="H301" s="502">
        <v>42557</v>
      </c>
      <c r="I301" s="503" t="s">
        <v>1130</v>
      </c>
      <c r="J301" s="504">
        <v>2261952</v>
      </c>
      <c r="K301" s="480">
        <v>0</v>
      </c>
      <c r="L301" s="504">
        <v>2261952</v>
      </c>
      <c r="M301" s="505" t="s">
        <v>651</v>
      </c>
      <c r="N301" s="628">
        <v>2100384</v>
      </c>
      <c r="O301" s="482">
        <f t="shared" si="32"/>
        <v>161568</v>
      </c>
      <c r="P301" s="486"/>
      <c r="Q301" s="484"/>
      <c r="R301" s="484" t="s">
        <v>591</v>
      </c>
      <c r="S301" s="484">
        <f t="shared" si="33"/>
        <v>2100384</v>
      </c>
      <c r="T301" s="484"/>
      <c r="U301" s="484"/>
      <c r="V301" s="484"/>
      <c r="W301" s="484">
        <f>IF(ISBLANK(N301),"",IF(ISNUMBER(N301),(N301-T301),IF(LEFT(N301,3)="額未定",N301,"*")))</f>
        <v>2100384</v>
      </c>
      <c r="X301" s="484">
        <f>IF(ISBLANK(N301),"",(IF(ISERROR(S301-U301),0,(S301-U301))))</f>
        <v>2100384</v>
      </c>
      <c r="Y301" s="486"/>
      <c r="Z301" s="503" t="s">
        <v>1131</v>
      </c>
      <c r="AA301" s="486" t="s">
        <v>1578</v>
      </c>
      <c r="AB301" s="472" t="s">
        <v>578</v>
      </c>
      <c r="AC301" s="472" t="s">
        <v>136</v>
      </c>
      <c r="AD301" s="472" t="s">
        <v>1132</v>
      </c>
      <c r="AE301" s="472" t="s">
        <v>1133</v>
      </c>
      <c r="AF301" s="472" t="s">
        <v>1134</v>
      </c>
      <c r="AG301" s="187"/>
    </row>
    <row r="302" spans="1:33" hidden="1">
      <c r="A302" s="445">
        <v>148</v>
      </c>
      <c r="B302" s="446">
        <v>117</v>
      </c>
      <c r="C302" s="446">
        <v>2</v>
      </c>
      <c r="D302" s="493" t="s">
        <v>1129</v>
      </c>
      <c r="E302" s="507" t="s">
        <v>533</v>
      </c>
      <c r="F302" s="450" t="s">
        <v>493</v>
      </c>
      <c r="G302" s="451"/>
      <c r="H302" s="494">
        <v>42557</v>
      </c>
      <c r="I302" s="495"/>
      <c r="J302" s="463"/>
      <c r="K302" s="453"/>
      <c r="L302" s="463"/>
      <c r="M302" s="465" t="s">
        <v>987</v>
      </c>
      <c r="N302" s="611">
        <v>5881</v>
      </c>
      <c r="O302" s="455">
        <f t="shared" si="32"/>
        <v>-5881</v>
      </c>
      <c r="P302" s="459"/>
      <c r="Q302" s="457"/>
      <c r="R302" s="457"/>
      <c r="S302" s="457">
        <f t="shared" si="33"/>
        <v>5881</v>
      </c>
      <c r="T302" s="457"/>
      <c r="U302" s="457"/>
      <c r="V302" s="457"/>
      <c r="W302" s="457"/>
      <c r="X302" s="457"/>
      <c r="Y302" s="459"/>
      <c r="Z302" s="495" t="s">
        <v>1131</v>
      </c>
      <c r="AA302" s="459" t="s">
        <v>1578</v>
      </c>
      <c r="AB302" s="445" t="s">
        <v>578</v>
      </c>
      <c r="AC302" s="445" t="s">
        <v>136</v>
      </c>
      <c r="AD302" s="445" t="s">
        <v>1132</v>
      </c>
      <c r="AE302" s="445" t="s">
        <v>1133</v>
      </c>
      <c r="AF302" s="445" t="s">
        <v>1134</v>
      </c>
      <c r="AG302" s="185"/>
    </row>
    <row r="303" spans="1:33" hidden="1">
      <c r="A303" s="445">
        <v>148</v>
      </c>
      <c r="B303" s="446">
        <v>117</v>
      </c>
      <c r="C303" s="446">
        <v>2</v>
      </c>
      <c r="D303" s="493" t="s">
        <v>1129</v>
      </c>
      <c r="E303" s="507" t="s">
        <v>533</v>
      </c>
      <c r="F303" s="450" t="s">
        <v>493</v>
      </c>
      <c r="G303" s="451"/>
      <c r="H303" s="494">
        <v>42557</v>
      </c>
      <c r="I303" s="495"/>
      <c r="J303" s="463"/>
      <c r="K303" s="453"/>
      <c r="L303" s="463"/>
      <c r="M303" s="465" t="s">
        <v>987</v>
      </c>
      <c r="N303" s="463" t="s">
        <v>591</v>
      </c>
      <c r="O303" s="455" t="e">
        <f t="shared" si="32"/>
        <v>#VALUE!</v>
      </c>
      <c r="P303" s="459"/>
      <c r="Q303" s="457"/>
      <c r="R303" s="457"/>
      <c r="S303" s="457" t="str">
        <f t="shared" si="33"/>
        <v>額未定</v>
      </c>
      <c r="T303" s="457"/>
      <c r="U303" s="457"/>
      <c r="V303" s="457"/>
      <c r="W303" s="457"/>
      <c r="X303" s="457"/>
      <c r="Y303" s="459"/>
      <c r="Z303" s="495"/>
      <c r="AA303" s="459"/>
      <c r="AB303" s="445"/>
      <c r="AC303" s="445"/>
      <c r="AD303" s="445"/>
      <c r="AE303" s="445"/>
      <c r="AF303" s="445"/>
      <c r="AG303" s="185"/>
    </row>
    <row r="304" spans="1:33" s="196" customFormat="1" ht="22" hidden="1">
      <c r="A304" s="570">
        <v>134</v>
      </c>
      <c r="B304" s="571">
        <v>118</v>
      </c>
      <c r="C304" s="572">
        <v>1</v>
      </c>
      <c r="D304" s="588" t="s">
        <v>1135</v>
      </c>
      <c r="E304" s="574"/>
      <c r="F304" s="575" t="s">
        <v>927</v>
      </c>
      <c r="G304" s="576"/>
      <c r="H304" s="577">
        <v>42557</v>
      </c>
      <c r="I304" s="573" t="s">
        <v>1136</v>
      </c>
      <c r="J304" s="589"/>
      <c r="K304" s="578">
        <v>0</v>
      </c>
      <c r="L304" s="578">
        <v>0</v>
      </c>
      <c r="M304" s="590" t="s">
        <v>191</v>
      </c>
      <c r="N304" s="589">
        <v>81540</v>
      </c>
      <c r="O304" s="580">
        <f t="shared" si="32"/>
        <v>-81540</v>
      </c>
      <c r="P304" s="591"/>
      <c r="Q304" s="582"/>
      <c r="R304" s="582"/>
      <c r="S304" s="457">
        <f t="shared" si="33"/>
        <v>81540</v>
      </c>
      <c r="T304" s="582"/>
      <c r="U304" s="582"/>
      <c r="V304" s="582"/>
      <c r="W304" s="582">
        <f>IF(ISBLANK(N304),"",IF(ISNUMBER(N304),(N304-T304),IF(LEFT(N304,3)="額未定",N304,"*")))</f>
        <v>81540</v>
      </c>
      <c r="X304" s="582">
        <f>IF(ISBLANK(N304),"",(IF(ISERROR(S304-U304),0,(S304-U304))))</f>
        <v>81540</v>
      </c>
      <c r="Y304" s="591"/>
      <c r="Z304" s="583"/>
      <c r="AA304" s="584" t="s">
        <v>495</v>
      </c>
      <c r="AB304" s="592" t="s">
        <v>1703</v>
      </c>
      <c r="AC304" s="592" t="s">
        <v>1137</v>
      </c>
      <c r="AD304" s="592" t="s">
        <v>1704</v>
      </c>
      <c r="AE304" s="593" t="s">
        <v>1705</v>
      </c>
      <c r="AF304" s="587" t="s">
        <v>1138</v>
      </c>
      <c r="AG304" s="195" t="s">
        <v>932</v>
      </c>
    </row>
    <row r="305" spans="1:33" s="188" customFormat="1" ht="35.25" hidden="1" customHeight="1">
      <c r="A305" s="472">
        <v>156</v>
      </c>
      <c r="B305" s="473">
        <v>119</v>
      </c>
      <c r="C305" s="473">
        <v>1</v>
      </c>
      <c r="D305" s="500" t="s">
        <v>1139</v>
      </c>
      <c r="E305" s="501"/>
      <c r="F305" s="477" t="s">
        <v>910</v>
      </c>
      <c r="G305" s="478"/>
      <c r="H305" s="502">
        <v>42557</v>
      </c>
      <c r="I305" s="503" t="s">
        <v>1140</v>
      </c>
      <c r="J305" s="504">
        <v>15378</v>
      </c>
      <c r="K305" s="480">
        <v>15378</v>
      </c>
      <c r="L305" s="504">
        <v>17602</v>
      </c>
      <c r="M305" s="505" t="s">
        <v>191</v>
      </c>
      <c r="N305" s="640">
        <v>17602</v>
      </c>
      <c r="O305" s="482">
        <f t="shared" si="32"/>
        <v>0</v>
      </c>
      <c r="P305" s="486"/>
      <c r="Q305" s="484"/>
      <c r="R305" s="484"/>
      <c r="S305" s="484">
        <f t="shared" si="33"/>
        <v>17602</v>
      </c>
      <c r="T305" s="484"/>
      <c r="U305" s="484"/>
      <c r="V305" s="484"/>
      <c r="W305" s="484">
        <f>IF(ISBLANK(N305),"",IF(ISNUMBER(N305),(N305-T305),IF(LEFT(N305,3)="額未定",N305,"*")))</f>
        <v>17602</v>
      </c>
      <c r="X305" s="484">
        <f>IF(ISBLANK(N305),"",(IF(ISERROR(S305-U305),0,(S305-U305))))</f>
        <v>17602</v>
      </c>
      <c r="Y305" s="486"/>
      <c r="Z305" s="503"/>
      <c r="AA305" s="486"/>
      <c r="AB305" s="472" t="s">
        <v>1141</v>
      </c>
      <c r="AC305" s="472" t="s">
        <v>1142</v>
      </c>
      <c r="AD305" s="472" t="s">
        <v>1143</v>
      </c>
      <c r="AE305" s="472" t="s">
        <v>1144</v>
      </c>
      <c r="AF305" s="472" t="s">
        <v>1145</v>
      </c>
      <c r="AG305" s="187"/>
    </row>
    <row r="306" spans="1:33" s="188" customFormat="1">
      <c r="A306" s="472">
        <v>143</v>
      </c>
      <c r="B306" s="473">
        <v>120</v>
      </c>
      <c r="C306" s="473">
        <v>1</v>
      </c>
      <c r="D306" s="500" t="s">
        <v>1146</v>
      </c>
      <c r="E306" s="501" t="s">
        <v>650</v>
      </c>
      <c r="F306" s="477" t="s">
        <v>493</v>
      </c>
      <c r="G306" s="478">
        <f t="shared" ref="G306:G316" si="39">COUNTIF($D$3:$D$374,D306)</f>
        <v>7</v>
      </c>
      <c r="H306" s="502">
        <v>42558</v>
      </c>
      <c r="I306" s="503"/>
      <c r="J306" s="504">
        <v>41005000</v>
      </c>
      <c r="K306" s="480">
        <v>0</v>
      </c>
      <c r="L306" s="504">
        <v>24326625</v>
      </c>
      <c r="M306" s="505" t="s">
        <v>586</v>
      </c>
      <c r="N306" s="640">
        <v>24326625</v>
      </c>
      <c r="O306" s="482">
        <f t="shared" si="32"/>
        <v>0</v>
      </c>
      <c r="P306" s="486"/>
      <c r="Q306" s="484"/>
      <c r="R306" s="484"/>
      <c r="S306" s="484">
        <f t="shared" si="33"/>
        <v>24326625</v>
      </c>
      <c r="T306" s="484"/>
      <c r="U306" s="484"/>
      <c r="V306" s="484"/>
      <c r="W306" s="484">
        <f>IF(ISBLANK(N306),"",IF(ISNUMBER(N306),(N306-T306),IF(LEFT(N306,3)="額未定",N306,"*")))</f>
        <v>24326625</v>
      </c>
      <c r="X306" s="484">
        <f>IF(ISBLANK(N306),"",(IF(ISERROR(S306-U306),0,(S306-U306))))</f>
        <v>24326625</v>
      </c>
      <c r="Y306" s="486"/>
      <c r="Z306" s="503"/>
      <c r="AA306" s="486" t="s">
        <v>587</v>
      </c>
      <c r="AB306" s="472" t="s">
        <v>895</v>
      </c>
      <c r="AC306" s="472" t="s">
        <v>1147</v>
      </c>
      <c r="AD306" s="472" t="s">
        <v>1148</v>
      </c>
      <c r="AE306" s="472" t="s">
        <v>1149</v>
      </c>
      <c r="AF306" s="472" t="s">
        <v>1150</v>
      </c>
      <c r="AG306" s="187"/>
    </row>
    <row r="307" spans="1:33">
      <c r="A307" s="445"/>
      <c r="B307" s="446">
        <v>120</v>
      </c>
      <c r="C307" s="446">
        <v>1</v>
      </c>
      <c r="D307" s="493" t="s">
        <v>1146</v>
      </c>
      <c r="E307" s="507" t="s">
        <v>650</v>
      </c>
      <c r="F307" s="450" t="s">
        <v>493</v>
      </c>
      <c r="G307" s="451">
        <f t="shared" si="39"/>
        <v>7</v>
      </c>
      <c r="H307" s="494">
        <v>42558</v>
      </c>
      <c r="I307" s="495"/>
      <c r="J307" s="463"/>
      <c r="K307" s="464"/>
      <c r="L307" s="547"/>
      <c r="M307" s="465" t="s">
        <v>987</v>
      </c>
      <c r="N307" s="611">
        <v>94884</v>
      </c>
      <c r="O307" s="455">
        <f t="shared" si="32"/>
        <v>-94884</v>
      </c>
      <c r="P307" s="459"/>
      <c r="Q307" s="457"/>
      <c r="R307" s="457"/>
      <c r="S307" s="457">
        <f t="shared" si="33"/>
        <v>94884</v>
      </c>
      <c r="T307" s="457"/>
      <c r="U307" s="457"/>
      <c r="V307" s="457"/>
      <c r="W307" s="457"/>
      <c r="X307" s="457"/>
      <c r="Y307" s="459"/>
      <c r="Z307" s="495"/>
      <c r="AA307" s="459" t="s">
        <v>587</v>
      </c>
      <c r="AB307" s="445" t="s">
        <v>895</v>
      </c>
      <c r="AC307" s="445" t="s">
        <v>1147</v>
      </c>
      <c r="AD307" s="445" t="s">
        <v>1148</v>
      </c>
      <c r="AE307" s="445" t="s">
        <v>1149</v>
      </c>
      <c r="AF307" s="445" t="s">
        <v>1150</v>
      </c>
      <c r="AG307" s="185"/>
    </row>
    <row r="308" spans="1:33">
      <c r="A308" s="445"/>
      <c r="B308" s="446">
        <v>120</v>
      </c>
      <c r="C308" s="446">
        <v>1</v>
      </c>
      <c r="D308" s="493" t="s">
        <v>1146</v>
      </c>
      <c r="E308" s="507" t="s">
        <v>650</v>
      </c>
      <c r="F308" s="450" t="s">
        <v>493</v>
      </c>
      <c r="G308" s="451">
        <f t="shared" si="39"/>
        <v>7</v>
      </c>
      <c r="H308" s="494">
        <v>42558</v>
      </c>
      <c r="I308" s="495"/>
      <c r="J308" s="463"/>
      <c r="K308" s="464"/>
      <c r="L308" s="547"/>
      <c r="M308" s="465" t="s">
        <v>987</v>
      </c>
      <c r="N308" s="611">
        <v>210967</v>
      </c>
      <c r="O308" s="455">
        <f t="shared" si="32"/>
        <v>-210967</v>
      </c>
      <c r="P308" s="459"/>
      <c r="Q308" s="457"/>
      <c r="R308" s="457"/>
      <c r="S308" s="457">
        <f t="shared" si="33"/>
        <v>210967</v>
      </c>
      <c r="T308" s="457">
        <v>210967</v>
      </c>
      <c r="U308" s="457">
        <v>210967</v>
      </c>
      <c r="V308" s="457"/>
      <c r="W308" s="457"/>
      <c r="X308" s="457"/>
      <c r="Y308" s="459"/>
      <c r="Z308" s="495"/>
      <c r="AA308" s="459" t="s">
        <v>587</v>
      </c>
      <c r="AB308" s="445" t="s">
        <v>895</v>
      </c>
      <c r="AC308" s="445" t="s">
        <v>1147</v>
      </c>
      <c r="AD308" s="445" t="s">
        <v>1148</v>
      </c>
      <c r="AE308" s="445" t="s">
        <v>1149</v>
      </c>
      <c r="AF308" s="445" t="s">
        <v>1150</v>
      </c>
      <c r="AG308" s="185"/>
    </row>
    <row r="309" spans="1:33">
      <c r="A309" s="445"/>
      <c r="B309" s="446">
        <v>120</v>
      </c>
      <c r="C309" s="446">
        <v>1</v>
      </c>
      <c r="D309" s="493" t="s">
        <v>1146</v>
      </c>
      <c r="E309" s="507" t="s">
        <v>650</v>
      </c>
      <c r="F309" s="450" t="s">
        <v>493</v>
      </c>
      <c r="G309" s="451">
        <f t="shared" si="39"/>
        <v>7</v>
      </c>
      <c r="H309" s="494">
        <v>42558</v>
      </c>
      <c r="I309" s="495"/>
      <c r="J309" s="463"/>
      <c r="K309" s="464"/>
      <c r="L309" s="547"/>
      <c r="M309" s="465" t="s">
        <v>987</v>
      </c>
      <c r="N309" s="463" t="s">
        <v>591</v>
      </c>
      <c r="O309" s="455" t="e">
        <f t="shared" si="32"/>
        <v>#VALUE!</v>
      </c>
      <c r="P309" s="459"/>
      <c r="Q309" s="457"/>
      <c r="R309" s="457"/>
      <c r="S309" s="457" t="str">
        <f t="shared" si="33"/>
        <v>額未定</v>
      </c>
      <c r="T309" s="457"/>
      <c r="U309" s="457"/>
      <c r="V309" s="457"/>
      <c r="W309" s="457"/>
      <c r="X309" s="457"/>
      <c r="Y309" s="459"/>
      <c r="Z309" s="495"/>
      <c r="AA309" s="459" t="s">
        <v>587</v>
      </c>
      <c r="AB309" s="445" t="s">
        <v>895</v>
      </c>
      <c r="AC309" s="445" t="s">
        <v>1147</v>
      </c>
      <c r="AD309" s="445" t="s">
        <v>1148</v>
      </c>
      <c r="AE309" s="445" t="s">
        <v>1149</v>
      </c>
      <c r="AF309" s="445" t="s">
        <v>1150</v>
      </c>
      <c r="AG309" s="185"/>
    </row>
    <row r="310" spans="1:33">
      <c r="A310" s="445"/>
      <c r="B310" s="446">
        <v>120</v>
      </c>
      <c r="C310" s="446">
        <v>1</v>
      </c>
      <c r="D310" s="493" t="s">
        <v>1146</v>
      </c>
      <c r="E310" s="507" t="s">
        <v>650</v>
      </c>
      <c r="F310" s="450" t="s">
        <v>493</v>
      </c>
      <c r="G310" s="451">
        <f t="shared" si="39"/>
        <v>7</v>
      </c>
      <c r="H310" s="494">
        <v>42558</v>
      </c>
      <c r="I310" s="495"/>
      <c r="J310" s="463"/>
      <c r="K310" s="464"/>
      <c r="L310" s="547">
        <v>16004000</v>
      </c>
      <c r="M310" s="465" t="s">
        <v>586</v>
      </c>
      <c r="N310" s="641">
        <v>16004000</v>
      </c>
      <c r="O310" s="455">
        <f t="shared" si="32"/>
        <v>0</v>
      </c>
      <c r="P310" s="459"/>
      <c r="Q310" s="457"/>
      <c r="R310" s="457"/>
      <c r="S310" s="457">
        <f t="shared" si="33"/>
        <v>16004000</v>
      </c>
      <c r="T310" s="457"/>
      <c r="U310" s="457"/>
      <c r="V310" s="457"/>
      <c r="W310" s="457"/>
      <c r="X310" s="457"/>
      <c r="Y310" s="459"/>
      <c r="Z310" s="495"/>
      <c r="AA310" s="459" t="s">
        <v>587</v>
      </c>
      <c r="AB310" s="445" t="s">
        <v>895</v>
      </c>
      <c r="AC310" s="445" t="s">
        <v>1147</v>
      </c>
      <c r="AD310" s="445" t="s">
        <v>1148</v>
      </c>
      <c r="AE310" s="445" t="s">
        <v>1149</v>
      </c>
      <c r="AF310" s="445" t="s">
        <v>1150</v>
      </c>
      <c r="AG310" s="185"/>
    </row>
    <row r="311" spans="1:33">
      <c r="A311" s="445"/>
      <c r="B311" s="446">
        <v>120</v>
      </c>
      <c r="C311" s="446">
        <v>1</v>
      </c>
      <c r="D311" s="493" t="s">
        <v>1146</v>
      </c>
      <c r="E311" s="507" t="s">
        <v>650</v>
      </c>
      <c r="F311" s="450" t="s">
        <v>493</v>
      </c>
      <c r="G311" s="451">
        <f t="shared" si="39"/>
        <v>7</v>
      </c>
      <c r="H311" s="494">
        <v>42558</v>
      </c>
      <c r="I311" s="495"/>
      <c r="J311" s="463"/>
      <c r="K311" s="464"/>
      <c r="L311" s="547"/>
      <c r="M311" s="465" t="s">
        <v>987</v>
      </c>
      <c r="N311" s="611">
        <v>60905</v>
      </c>
      <c r="O311" s="455">
        <f t="shared" si="32"/>
        <v>-60905</v>
      </c>
      <c r="P311" s="459"/>
      <c r="Q311" s="457"/>
      <c r="R311" s="457"/>
      <c r="S311" s="457">
        <f t="shared" si="33"/>
        <v>60905</v>
      </c>
      <c r="T311" s="457"/>
      <c r="U311" s="457"/>
      <c r="V311" s="457"/>
      <c r="W311" s="457"/>
      <c r="X311" s="457"/>
      <c r="Y311" s="459"/>
      <c r="Z311" s="495"/>
      <c r="AA311" s="459" t="s">
        <v>587</v>
      </c>
      <c r="AB311" s="445" t="s">
        <v>895</v>
      </c>
      <c r="AC311" s="445" t="s">
        <v>1147</v>
      </c>
      <c r="AD311" s="445" t="s">
        <v>1148</v>
      </c>
      <c r="AE311" s="445" t="s">
        <v>1149</v>
      </c>
      <c r="AF311" s="445" t="s">
        <v>1150</v>
      </c>
      <c r="AG311" s="185"/>
    </row>
    <row r="312" spans="1:33">
      <c r="A312" s="445"/>
      <c r="B312" s="446">
        <v>120</v>
      </c>
      <c r="C312" s="446">
        <v>1</v>
      </c>
      <c r="D312" s="493" t="s">
        <v>1146</v>
      </c>
      <c r="E312" s="507" t="s">
        <v>650</v>
      </c>
      <c r="F312" s="450" t="s">
        <v>493</v>
      </c>
      <c r="G312" s="451">
        <f t="shared" si="39"/>
        <v>7</v>
      </c>
      <c r="H312" s="494">
        <v>42558</v>
      </c>
      <c r="I312" s="495"/>
      <c r="J312" s="463"/>
      <c r="K312" s="464"/>
      <c r="L312" s="547"/>
      <c r="M312" s="465" t="s">
        <v>987</v>
      </c>
      <c r="N312" s="463" t="s">
        <v>591</v>
      </c>
      <c r="O312" s="455" t="e">
        <f t="shared" si="32"/>
        <v>#VALUE!</v>
      </c>
      <c r="P312" s="459"/>
      <c r="Q312" s="457"/>
      <c r="R312" s="457"/>
      <c r="S312" s="457" t="str">
        <f t="shared" si="33"/>
        <v>額未定</v>
      </c>
      <c r="T312" s="457"/>
      <c r="U312" s="457"/>
      <c r="V312" s="457"/>
      <c r="W312" s="457"/>
      <c r="X312" s="457"/>
      <c r="Y312" s="459"/>
      <c r="Z312" s="495"/>
      <c r="AA312" s="459" t="s">
        <v>587</v>
      </c>
      <c r="AB312" s="445" t="s">
        <v>895</v>
      </c>
      <c r="AC312" s="445" t="s">
        <v>1147</v>
      </c>
      <c r="AD312" s="445" t="s">
        <v>1148</v>
      </c>
      <c r="AE312" s="445" t="s">
        <v>1149</v>
      </c>
      <c r="AF312" s="445" t="s">
        <v>1150</v>
      </c>
      <c r="AG312" s="185"/>
    </row>
    <row r="313" spans="1:33" s="188" customFormat="1" hidden="1">
      <c r="A313" s="472">
        <v>68</v>
      </c>
      <c r="B313" s="473">
        <v>121</v>
      </c>
      <c r="C313" s="474">
        <v>1</v>
      </c>
      <c r="D313" s="475" t="s">
        <v>1151</v>
      </c>
      <c r="E313" s="476" t="s">
        <v>502</v>
      </c>
      <c r="F313" s="477" t="s">
        <v>493</v>
      </c>
      <c r="G313" s="478">
        <f t="shared" si="39"/>
        <v>2</v>
      </c>
      <c r="H313" s="479">
        <v>42558</v>
      </c>
      <c r="I313" s="475" t="s">
        <v>928</v>
      </c>
      <c r="J313" s="480">
        <v>148448</v>
      </c>
      <c r="K313" s="480">
        <v>265098</v>
      </c>
      <c r="L313" s="480">
        <v>171080</v>
      </c>
      <c r="M313" s="481" t="s">
        <v>191</v>
      </c>
      <c r="N313" s="608">
        <v>171080</v>
      </c>
      <c r="O313" s="482">
        <f t="shared" si="32"/>
        <v>0</v>
      </c>
      <c r="P313" s="483"/>
      <c r="Q313" s="484"/>
      <c r="R313" s="484"/>
      <c r="S313" s="484">
        <f t="shared" si="33"/>
        <v>171080</v>
      </c>
      <c r="T313" s="484"/>
      <c r="U313" s="484"/>
      <c r="V313" s="484"/>
      <c r="W313" s="484">
        <f>IF(ISBLANK(N313),"",IF(ISNUMBER(N313),(N313-T313),IF(LEFT(N313,3)="額未定",N313,"*")))</f>
        <v>171080</v>
      </c>
      <c r="X313" s="484">
        <f>IF(ISBLANK(N313),"",(IF(ISERROR(S313-U313),0,(S313-U313))))</f>
        <v>171080</v>
      </c>
      <c r="Y313" s="483"/>
      <c r="Z313" s="485"/>
      <c r="AA313" s="486" t="s">
        <v>495</v>
      </c>
      <c r="AB313" s="487" t="s">
        <v>1152</v>
      </c>
      <c r="AC313" s="472" t="s">
        <v>1153</v>
      </c>
      <c r="AD313" s="487" t="s">
        <v>1154</v>
      </c>
      <c r="AE313" s="487"/>
      <c r="AF313" s="487"/>
      <c r="AG313" s="187"/>
    </row>
    <row r="314" spans="1:33" s="188" customFormat="1" hidden="1">
      <c r="A314" s="472"/>
      <c r="B314" s="473">
        <v>121</v>
      </c>
      <c r="C314" s="474">
        <v>2</v>
      </c>
      <c r="D314" s="475" t="s">
        <v>1151</v>
      </c>
      <c r="E314" s="476" t="s">
        <v>502</v>
      </c>
      <c r="F314" s="477" t="s">
        <v>493</v>
      </c>
      <c r="G314" s="478">
        <f t="shared" si="39"/>
        <v>2</v>
      </c>
      <c r="H314" s="479">
        <v>42558</v>
      </c>
      <c r="I314" s="475"/>
      <c r="J314" s="480"/>
      <c r="K314" s="480"/>
      <c r="L314" s="480">
        <v>116649</v>
      </c>
      <c r="M314" s="481" t="s">
        <v>191</v>
      </c>
      <c r="N314" s="608">
        <v>116649</v>
      </c>
      <c r="O314" s="482">
        <f t="shared" ref="O314:O321" si="40">L314-N314</f>
        <v>0</v>
      </c>
      <c r="P314" s="483" t="s">
        <v>1739</v>
      </c>
      <c r="Q314" s="484"/>
      <c r="R314" s="484"/>
      <c r="S314" s="484">
        <f t="shared" si="33"/>
        <v>116649</v>
      </c>
      <c r="T314" s="484"/>
      <c r="U314" s="484"/>
      <c r="V314" s="484"/>
      <c r="W314" s="484"/>
      <c r="X314" s="484"/>
      <c r="Y314" s="483"/>
      <c r="Z314" s="485"/>
      <c r="AA314" s="486" t="s">
        <v>495</v>
      </c>
      <c r="AB314" s="487" t="s">
        <v>1152</v>
      </c>
      <c r="AC314" s="472" t="s">
        <v>1153</v>
      </c>
      <c r="AD314" s="487" t="s">
        <v>1154</v>
      </c>
      <c r="AE314" s="487"/>
      <c r="AF314" s="487"/>
      <c r="AG314" s="187"/>
    </row>
    <row r="315" spans="1:33" hidden="1">
      <c r="A315" s="445">
        <v>91</v>
      </c>
      <c r="B315" s="446">
        <v>122</v>
      </c>
      <c r="C315" s="447">
        <v>1</v>
      </c>
      <c r="D315" s="448" t="s">
        <v>1155</v>
      </c>
      <c r="E315" s="449" t="s">
        <v>502</v>
      </c>
      <c r="F315" s="450" t="s">
        <v>493</v>
      </c>
      <c r="G315" s="451">
        <f t="shared" si="39"/>
        <v>1</v>
      </c>
      <c r="H315" s="452">
        <v>42558</v>
      </c>
      <c r="I315" s="448" t="s">
        <v>1156</v>
      </c>
      <c r="J315" s="453">
        <v>64800</v>
      </c>
      <c r="K315" s="461">
        <v>64800</v>
      </c>
      <c r="L315" s="461">
        <v>64800</v>
      </c>
      <c r="M315" s="454" t="s">
        <v>191</v>
      </c>
      <c r="N315" s="607">
        <v>64800</v>
      </c>
      <c r="O315" s="455">
        <f t="shared" si="40"/>
        <v>0</v>
      </c>
      <c r="P315" s="456"/>
      <c r="Q315" s="457"/>
      <c r="R315" s="457"/>
      <c r="S315" s="457">
        <f t="shared" si="33"/>
        <v>64800</v>
      </c>
      <c r="T315" s="457"/>
      <c r="U315" s="457"/>
      <c r="V315" s="457"/>
      <c r="W315" s="457">
        <f t="shared" ref="W315:W321" si="41">IF(ISBLANK(N315),"",IF(ISNUMBER(N315),(N315-T315),IF(LEFT(N315,3)="額未定",N315,"*")))</f>
        <v>64800</v>
      </c>
      <c r="X315" s="457">
        <f t="shared" ref="X315:X321" si="42">IF(ISBLANK(N315),"",(IF(ISERROR(S315-U315),0,(S315-U315))))</f>
        <v>64800</v>
      </c>
      <c r="Y315" s="456"/>
      <c r="Z315" s="458"/>
      <c r="AA315" s="459" t="s">
        <v>495</v>
      </c>
      <c r="AB315" s="460" t="s">
        <v>1157</v>
      </c>
      <c r="AC315" s="445" t="s">
        <v>1158</v>
      </c>
      <c r="AD315" s="460" t="s">
        <v>1159</v>
      </c>
      <c r="AE315" s="460" t="s">
        <v>1160</v>
      </c>
      <c r="AF315" s="460" t="s">
        <v>1161</v>
      </c>
      <c r="AG315" s="185"/>
    </row>
    <row r="316" spans="1:33" ht="26" hidden="1">
      <c r="A316" s="445">
        <v>54</v>
      </c>
      <c r="B316" s="446">
        <v>123</v>
      </c>
      <c r="C316" s="447">
        <v>1</v>
      </c>
      <c r="D316" s="448" t="s">
        <v>244</v>
      </c>
      <c r="E316" s="449" t="s">
        <v>1162</v>
      </c>
      <c r="F316" s="450" t="s">
        <v>493</v>
      </c>
      <c r="G316" s="451">
        <f t="shared" si="39"/>
        <v>1</v>
      </c>
      <c r="H316" s="452">
        <v>42558</v>
      </c>
      <c r="I316" s="448" t="s">
        <v>1163</v>
      </c>
      <c r="J316" s="453">
        <v>52272</v>
      </c>
      <c r="K316" s="464">
        <v>52272</v>
      </c>
      <c r="L316" s="464">
        <v>52272</v>
      </c>
      <c r="M316" s="454" t="s">
        <v>191</v>
      </c>
      <c r="N316" s="607">
        <v>52272</v>
      </c>
      <c r="O316" s="455">
        <f t="shared" si="40"/>
        <v>0</v>
      </c>
      <c r="P316" s="456"/>
      <c r="Q316" s="457"/>
      <c r="R316" s="457"/>
      <c r="S316" s="457">
        <f t="shared" si="33"/>
        <v>52272</v>
      </c>
      <c r="T316" s="457"/>
      <c r="U316" s="457"/>
      <c r="V316" s="457"/>
      <c r="W316" s="457">
        <f t="shared" si="41"/>
        <v>52272</v>
      </c>
      <c r="X316" s="457">
        <f t="shared" si="42"/>
        <v>52272</v>
      </c>
      <c r="Y316" s="456"/>
      <c r="Z316" s="458"/>
      <c r="AA316" s="459" t="s">
        <v>495</v>
      </c>
      <c r="AB316" s="460" t="s">
        <v>1164</v>
      </c>
      <c r="AC316" s="445" t="s">
        <v>1165</v>
      </c>
      <c r="AD316" s="460" t="s">
        <v>1166</v>
      </c>
      <c r="AE316" s="460" t="s">
        <v>1167</v>
      </c>
      <c r="AF316" s="460" t="s">
        <v>1168</v>
      </c>
      <c r="AG316" s="185"/>
    </row>
    <row r="317" spans="1:33" hidden="1">
      <c r="A317" s="445">
        <v>135</v>
      </c>
      <c r="B317" s="446">
        <v>124</v>
      </c>
      <c r="C317" s="447">
        <v>1</v>
      </c>
      <c r="D317" s="594" t="s">
        <v>1169</v>
      </c>
      <c r="E317" s="449"/>
      <c r="F317" s="450" t="s">
        <v>927</v>
      </c>
      <c r="G317" s="451"/>
      <c r="H317" s="452">
        <v>42558</v>
      </c>
      <c r="I317" s="448" t="s">
        <v>1170</v>
      </c>
      <c r="J317" s="463"/>
      <c r="K317" s="461">
        <v>54000</v>
      </c>
      <c r="L317" s="461">
        <v>54000</v>
      </c>
      <c r="M317" s="465" t="s">
        <v>1171</v>
      </c>
      <c r="N317" s="611">
        <v>54000</v>
      </c>
      <c r="O317" s="455">
        <f t="shared" si="40"/>
        <v>0</v>
      </c>
      <c r="P317" s="466"/>
      <c r="Q317" s="457"/>
      <c r="R317" s="457"/>
      <c r="S317" s="457">
        <f t="shared" si="33"/>
        <v>54000</v>
      </c>
      <c r="T317" s="457"/>
      <c r="U317" s="457"/>
      <c r="V317" s="457"/>
      <c r="W317" s="457">
        <f t="shared" si="41"/>
        <v>54000</v>
      </c>
      <c r="X317" s="457">
        <f t="shared" si="42"/>
        <v>54000</v>
      </c>
      <c r="Y317" s="466"/>
      <c r="Z317" s="458"/>
      <c r="AA317" s="459" t="s">
        <v>495</v>
      </c>
      <c r="AB317" s="595" t="s">
        <v>1706</v>
      </c>
      <c r="AC317" s="595" t="s">
        <v>1172</v>
      </c>
      <c r="AD317" s="595" t="s">
        <v>1707</v>
      </c>
      <c r="AE317" s="595"/>
      <c r="AF317" s="460" t="s">
        <v>1173</v>
      </c>
      <c r="AG317" s="185" t="s">
        <v>932</v>
      </c>
    </row>
    <row r="318" spans="1:33" s="188" customFormat="1" ht="26" hidden="1">
      <c r="A318" s="472">
        <v>61</v>
      </c>
      <c r="B318" s="473">
        <v>125</v>
      </c>
      <c r="C318" s="474">
        <v>1</v>
      </c>
      <c r="D318" s="475" t="s">
        <v>1174</v>
      </c>
      <c r="E318" s="476" t="s">
        <v>546</v>
      </c>
      <c r="F318" s="477" t="s">
        <v>493</v>
      </c>
      <c r="G318" s="478">
        <f>COUNTIF($D$3:$D$374,D318)</f>
        <v>1</v>
      </c>
      <c r="H318" s="479">
        <v>42558</v>
      </c>
      <c r="I318" s="475" t="s">
        <v>820</v>
      </c>
      <c r="J318" s="480">
        <v>169344</v>
      </c>
      <c r="K318" s="480">
        <v>169344</v>
      </c>
      <c r="L318" s="480">
        <v>169344</v>
      </c>
      <c r="M318" s="481" t="s">
        <v>191</v>
      </c>
      <c r="N318" s="639">
        <v>4069</v>
      </c>
      <c r="O318" s="482">
        <f t="shared" si="40"/>
        <v>165275</v>
      </c>
      <c r="P318" s="498"/>
      <c r="Q318" s="484"/>
      <c r="R318" s="484"/>
      <c r="S318" s="484">
        <f t="shared" si="33"/>
        <v>4069</v>
      </c>
      <c r="T318" s="484"/>
      <c r="U318" s="484"/>
      <c r="V318" s="484"/>
      <c r="W318" s="484">
        <f t="shared" si="41"/>
        <v>4069</v>
      </c>
      <c r="X318" s="484">
        <f t="shared" si="42"/>
        <v>4069</v>
      </c>
      <c r="Y318" s="498"/>
      <c r="Z318" s="485" t="s">
        <v>1175</v>
      </c>
      <c r="AA318" s="486" t="s">
        <v>495</v>
      </c>
      <c r="AB318" s="487" t="s">
        <v>1176</v>
      </c>
      <c r="AC318" s="472" t="s">
        <v>1177</v>
      </c>
      <c r="AD318" s="487" t="s">
        <v>1178</v>
      </c>
      <c r="AE318" s="487" t="s">
        <v>1179</v>
      </c>
      <c r="AF318" s="487" t="s">
        <v>1180</v>
      </c>
      <c r="AG318" s="187" t="s">
        <v>723</v>
      </c>
    </row>
    <row r="319" spans="1:33" hidden="1">
      <c r="A319" s="445">
        <v>136</v>
      </c>
      <c r="B319" s="446">
        <v>126</v>
      </c>
      <c r="C319" s="447">
        <v>1</v>
      </c>
      <c r="D319" s="594" t="s">
        <v>1181</v>
      </c>
      <c r="E319" s="449"/>
      <c r="F319" s="450" t="s">
        <v>927</v>
      </c>
      <c r="G319" s="451"/>
      <c r="H319" s="452">
        <v>42558</v>
      </c>
      <c r="I319" s="448" t="s">
        <v>1182</v>
      </c>
      <c r="J319" s="463"/>
      <c r="K319" s="461">
        <v>191029</v>
      </c>
      <c r="L319" s="461">
        <v>191029</v>
      </c>
      <c r="M319" s="465" t="s">
        <v>191</v>
      </c>
      <c r="N319" s="611">
        <v>191029</v>
      </c>
      <c r="O319" s="455">
        <f t="shared" si="40"/>
        <v>0</v>
      </c>
      <c r="P319" s="466"/>
      <c r="Q319" s="457"/>
      <c r="R319" s="457"/>
      <c r="S319" s="457">
        <f t="shared" si="33"/>
        <v>191029</v>
      </c>
      <c r="T319" s="457"/>
      <c r="U319" s="457"/>
      <c r="V319" s="457"/>
      <c r="W319" s="457">
        <f t="shared" si="41"/>
        <v>191029</v>
      </c>
      <c r="X319" s="457">
        <f t="shared" si="42"/>
        <v>191029</v>
      </c>
      <c r="Y319" s="466"/>
      <c r="Z319" s="458"/>
      <c r="AA319" s="459" t="s">
        <v>495</v>
      </c>
      <c r="AB319" s="595" t="s">
        <v>1708</v>
      </c>
      <c r="AC319" s="595" t="s">
        <v>1183</v>
      </c>
      <c r="AD319" s="595" t="s">
        <v>1709</v>
      </c>
      <c r="AE319" s="595" t="s">
        <v>1710</v>
      </c>
      <c r="AF319" s="460" t="s">
        <v>1184</v>
      </c>
      <c r="AG319" s="185" t="s">
        <v>932</v>
      </c>
    </row>
    <row r="320" spans="1:33" hidden="1">
      <c r="A320" s="445">
        <v>59</v>
      </c>
      <c r="B320" s="446">
        <v>127</v>
      </c>
      <c r="C320" s="447">
        <v>1</v>
      </c>
      <c r="D320" s="448" t="s">
        <v>1185</v>
      </c>
      <c r="E320" s="449" t="s">
        <v>676</v>
      </c>
      <c r="F320" s="450" t="s">
        <v>493</v>
      </c>
      <c r="G320" s="451">
        <f>COUNTIF($D$3:$D$374,D320)</f>
        <v>1</v>
      </c>
      <c r="H320" s="452">
        <v>42558</v>
      </c>
      <c r="I320" s="448" t="s">
        <v>1079</v>
      </c>
      <c r="J320" s="453">
        <v>270000</v>
      </c>
      <c r="K320" s="461">
        <v>540000</v>
      </c>
      <c r="L320" s="461">
        <v>540000</v>
      </c>
      <c r="M320" s="454" t="s">
        <v>191</v>
      </c>
      <c r="N320" s="638">
        <v>540000</v>
      </c>
      <c r="O320" s="455">
        <f t="shared" si="40"/>
        <v>0</v>
      </c>
      <c r="P320" s="456"/>
      <c r="Q320" s="457"/>
      <c r="R320" s="457"/>
      <c r="S320" s="457">
        <f t="shared" si="33"/>
        <v>540000</v>
      </c>
      <c r="T320" s="457"/>
      <c r="U320" s="457"/>
      <c r="V320" s="457"/>
      <c r="W320" s="457">
        <f t="shared" si="41"/>
        <v>540000</v>
      </c>
      <c r="X320" s="457">
        <f t="shared" si="42"/>
        <v>540000</v>
      </c>
      <c r="Y320" s="456"/>
      <c r="Z320" s="458"/>
      <c r="AA320" s="459" t="s">
        <v>495</v>
      </c>
      <c r="AB320" s="460" t="s">
        <v>1186</v>
      </c>
      <c r="AC320" s="445" t="s">
        <v>1187</v>
      </c>
      <c r="AD320" s="460" t="s">
        <v>1188</v>
      </c>
      <c r="AE320" s="460" t="s">
        <v>1189</v>
      </c>
      <c r="AF320" s="460"/>
      <c r="AG320" s="185"/>
    </row>
    <row r="321" spans="1:33" s="188" customFormat="1" hidden="1">
      <c r="A321" s="472">
        <v>107</v>
      </c>
      <c r="B321" s="473">
        <v>128</v>
      </c>
      <c r="C321" s="474">
        <v>1</v>
      </c>
      <c r="D321" s="475" t="s">
        <v>1190</v>
      </c>
      <c r="E321" s="476" t="s">
        <v>806</v>
      </c>
      <c r="F321" s="477" t="s">
        <v>493</v>
      </c>
      <c r="G321" s="478">
        <f>COUNTIF($D$3:$D$374,D321)</f>
        <v>1</v>
      </c>
      <c r="H321" s="479">
        <v>42559</v>
      </c>
      <c r="I321" s="475" t="s">
        <v>1191</v>
      </c>
      <c r="J321" s="480">
        <v>24624</v>
      </c>
      <c r="K321" s="480">
        <v>0</v>
      </c>
      <c r="L321" s="480">
        <v>56214</v>
      </c>
      <c r="M321" s="483" t="s">
        <v>191</v>
      </c>
      <c r="N321" s="639">
        <v>56214</v>
      </c>
      <c r="O321" s="482">
        <f t="shared" si="40"/>
        <v>0</v>
      </c>
      <c r="P321" s="483"/>
      <c r="Q321" s="484"/>
      <c r="R321" s="484"/>
      <c r="S321" s="484">
        <f t="shared" si="33"/>
        <v>56214</v>
      </c>
      <c r="T321" s="484"/>
      <c r="U321" s="484"/>
      <c r="V321" s="484"/>
      <c r="W321" s="484">
        <f t="shared" si="41"/>
        <v>56214</v>
      </c>
      <c r="X321" s="484">
        <f t="shared" si="42"/>
        <v>56214</v>
      </c>
      <c r="Y321" s="483"/>
      <c r="Z321" s="485"/>
      <c r="AA321" s="486" t="s">
        <v>495</v>
      </c>
      <c r="AB321" s="487" t="s">
        <v>1192</v>
      </c>
      <c r="AC321" s="472" t="s">
        <v>1193</v>
      </c>
      <c r="AD321" s="488" t="s">
        <v>1711</v>
      </c>
      <c r="AE321" s="487" t="s">
        <v>1194</v>
      </c>
      <c r="AF321" s="487"/>
      <c r="AG321" s="187"/>
    </row>
    <row r="322" spans="1:33" s="188" customFormat="1" hidden="1">
      <c r="A322" s="472">
        <v>160</v>
      </c>
      <c r="B322" s="473">
        <v>129</v>
      </c>
      <c r="C322" s="473">
        <v>1</v>
      </c>
      <c r="D322" s="500" t="s">
        <v>1740</v>
      </c>
      <c r="E322" s="501"/>
      <c r="F322" s="596" t="s">
        <v>1195</v>
      </c>
      <c r="G322" s="478"/>
      <c r="H322" s="502">
        <v>42559</v>
      </c>
      <c r="I322" s="503" t="s">
        <v>820</v>
      </c>
      <c r="J322" s="504"/>
      <c r="K322" s="480"/>
      <c r="L322" s="504"/>
      <c r="M322" s="486" t="s">
        <v>191</v>
      </c>
      <c r="N322" s="640">
        <v>470935</v>
      </c>
      <c r="O322" s="482"/>
      <c r="P322" s="486" t="s">
        <v>1745</v>
      </c>
      <c r="Q322" s="484"/>
      <c r="R322" s="484"/>
      <c r="S322" s="484">
        <f t="shared" si="33"/>
        <v>470935</v>
      </c>
      <c r="T322" s="484"/>
      <c r="U322" s="484"/>
      <c r="V322" s="484"/>
      <c r="W322" s="484"/>
      <c r="X322" s="484"/>
      <c r="Y322" s="486"/>
      <c r="Z322" s="503"/>
      <c r="AA322" s="486"/>
      <c r="AB322" s="472" t="s">
        <v>1712</v>
      </c>
      <c r="AC322" s="472" t="s">
        <v>1196</v>
      </c>
      <c r="AD322" s="506" t="s">
        <v>1713</v>
      </c>
      <c r="AE322" s="506" t="s">
        <v>1714</v>
      </c>
      <c r="AF322" s="472" t="s">
        <v>1197</v>
      </c>
      <c r="AG322" s="187"/>
    </row>
    <row r="323" spans="1:33" s="188" customFormat="1" ht="78">
      <c r="A323" s="472">
        <v>159</v>
      </c>
      <c r="B323" s="473">
        <v>130</v>
      </c>
      <c r="C323" s="473">
        <v>1</v>
      </c>
      <c r="D323" s="500" t="s">
        <v>1715</v>
      </c>
      <c r="E323" s="501"/>
      <c r="F323" s="477" t="s">
        <v>1198</v>
      </c>
      <c r="G323" s="478"/>
      <c r="H323" s="502">
        <v>42563</v>
      </c>
      <c r="I323" s="503" t="s">
        <v>1199</v>
      </c>
      <c r="J323" s="504"/>
      <c r="K323" s="480"/>
      <c r="L323" s="504"/>
      <c r="M323" s="486" t="s">
        <v>868</v>
      </c>
      <c r="N323" s="628">
        <v>9967873</v>
      </c>
      <c r="O323" s="482">
        <f>L323-N323</f>
        <v>-9967873</v>
      </c>
      <c r="P323" s="486"/>
      <c r="Q323" s="484"/>
      <c r="R323" s="484"/>
      <c r="S323" s="484">
        <f t="shared" si="33"/>
        <v>9967873</v>
      </c>
      <c r="T323" s="484"/>
      <c r="U323" s="484"/>
      <c r="V323" s="484"/>
      <c r="W323" s="484"/>
      <c r="X323" s="484"/>
      <c r="Y323" s="486"/>
      <c r="Z323" s="503" t="s">
        <v>1200</v>
      </c>
      <c r="AA323" s="486" t="s">
        <v>587</v>
      </c>
      <c r="AB323" s="506" t="s">
        <v>1716</v>
      </c>
      <c r="AC323" s="472" t="s">
        <v>1201</v>
      </c>
      <c r="AD323" s="472" t="s">
        <v>1717</v>
      </c>
      <c r="AE323" s="472" t="s">
        <v>1718</v>
      </c>
      <c r="AF323" s="472" t="s">
        <v>1202</v>
      </c>
      <c r="AG323" s="187"/>
    </row>
    <row r="324" spans="1:33" hidden="1">
      <c r="A324" s="445">
        <v>158</v>
      </c>
      <c r="B324" s="452" t="s">
        <v>1719</v>
      </c>
      <c r="C324" s="446"/>
      <c r="D324" s="493" t="s">
        <v>1181</v>
      </c>
      <c r="E324" s="507"/>
      <c r="F324" s="450" t="s">
        <v>1203</v>
      </c>
      <c r="G324" s="451"/>
      <c r="H324" s="597" t="s">
        <v>711</v>
      </c>
      <c r="I324" s="495"/>
      <c r="J324" s="463"/>
      <c r="K324" s="461"/>
      <c r="L324" s="558"/>
      <c r="M324" s="459"/>
      <c r="N324" s="463"/>
      <c r="O324" s="455"/>
      <c r="P324" s="459"/>
      <c r="Q324" s="457"/>
      <c r="R324" s="457"/>
      <c r="S324" s="457">
        <f t="shared" si="33"/>
        <v>0</v>
      </c>
      <c r="T324" s="457"/>
      <c r="U324" s="457"/>
      <c r="V324" s="457"/>
      <c r="W324" s="457"/>
      <c r="X324" s="457"/>
      <c r="Y324" s="459"/>
      <c r="Z324" s="495"/>
      <c r="AA324" s="459"/>
      <c r="AB324" s="445" t="s">
        <v>1720</v>
      </c>
      <c r="AC324" s="445" t="s">
        <v>1204</v>
      </c>
      <c r="AD324" s="445" t="s">
        <v>1721</v>
      </c>
      <c r="AE324" s="445"/>
      <c r="AF324" s="445" t="s">
        <v>1205</v>
      </c>
      <c r="AG324" s="185"/>
    </row>
    <row r="325" spans="1:33" hidden="1">
      <c r="A325" s="445">
        <v>34</v>
      </c>
      <c r="B325" s="452" t="s">
        <v>1719</v>
      </c>
      <c r="C325" s="447"/>
      <c r="D325" s="448" t="s">
        <v>237</v>
      </c>
      <c r="E325" s="449" t="s">
        <v>508</v>
      </c>
      <c r="F325" s="450" t="s">
        <v>493</v>
      </c>
      <c r="G325" s="451">
        <f t="shared" ref="G325:G334" si="43">COUNTIF($D$3:$D$374,D325)</f>
        <v>1</v>
      </c>
      <c r="H325" s="452" t="s">
        <v>1719</v>
      </c>
      <c r="I325" s="448" t="s">
        <v>1206</v>
      </c>
      <c r="J325" s="453">
        <v>253615</v>
      </c>
      <c r="K325" s="464">
        <v>0</v>
      </c>
      <c r="L325" s="464">
        <v>0</v>
      </c>
      <c r="M325" s="456"/>
      <c r="N325" s="453"/>
      <c r="O325" s="455">
        <f t="shared" ref="O325:O353" si="44">L325-N325</f>
        <v>0</v>
      </c>
      <c r="P325" s="456"/>
      <c r="Q325" s="457"/>
      <c r="R325" s="457"/>
      <c r="S325" s="457">
        <f t="shared" si="33"/>
        <v>0</v>
      </c>
      <c r="T325" s="457"/>
      <c r="U325" s="457"/>
      <c r="V325" s="457"/>
      <c r="W325" s="457" t="str">
        <f t="shared" ref="W325:W353" si="45">IF(ISBLANK(N325),"",IF(ISNUMBER(N325),(N325-T325),IF(LEFT(N325,3)="額未定",N325,"*")))</f>
        <v/>
      </c>
      <c r="X325" s="457" t="str">
        <f t="shared" ref="X325:X353" si="46">IF(ISBLANK(N325),"",(IF(ISERROR(S325-U325),0,(S325-U325))))</f>
        <v/>
      </c>
      <c r="Y325" s="456"/>
      <c r="Z325" s="458"/>
      <c r="AA325" s="459" t="s">
        <v>495</v>
      </c>
      <c r="AB325" s="460" t="s">
        <v>1207</v>
      </c>
      <c r="AC325" s="445" t="s">
        <v>1208</v>
      </c>
      <c r="AD325" s="460" t="s">
        <v>1209</v>
      </c>
      <c r="AE325" s="460" t="s">
        <v>1210</v>
      </c>
      <c r="AF325" s="460"/>
      <c r="AG325" s="185"/>
    </row>
    <row r="326" spans="1:33" ht="26" hidden="1">
      <c r="A326" s="445">
        <v>43</v>
      </c>
      <c r="B326" s="452" t="s">
        <v>1719</v>
      </c>
      <c r="C326" s="447"/>
      <c r="D326" s="448" t="s">
        <v>1211</v>
      </c>
      <c r="E326" s="449" t="s">
        <v>819</v>
      </c>
      <c r="F326" s="450" t="s">
        <v>493</v>
      </c>
      <c r="G326" s="451">
        <f t="shared" si="43"/>
        <v>1</v>
      </c>
      <c r="H326" s="452" t="s">
        <v>1719</v>
      </c>
      <c r="I326" s="448" t="s">
        <v>1212</v>
      </c>
      <c r="J326" s="453" t="s">
        <v>821</v>
      </c>
      <c r="K326" s="464">
        <v>0</v>
      </c>
      <c r="L326" s="464">
        <v>0</v>
      </c>
      <c r="M326" s="552"/>
      <c r="N326" s="453"/>
      <c r="O326" s="455">
        <f t="shared" si="44"/>
        <v>0</v>
      </c>
      <c r="P326" s="552"/>
      <c r="Q326" s="457"/>
      <c r="R326" s="457"/>
      <c r="S326" s="457">
        <f t="shared" si="33"/>
        <v>0</v>
      </c>
      <c r="T326" s="457"/>
      <c r="U326" s="457"/>
      <c r="V326" s="457"/>
      <c r="W326" s="457" t="str">
        <f t="shared" si="45"/>
        <v/>
      </c>
      <c r="X326" s="457" t="str">
        <f t="shared" si="46"/>
        <v/>
      </c>
      <c r="Y326" s="552"/>
      <c r="Z326" s="458"/>
      <c r="AA326" s="459" t="s">
        <v>495</v>
      </c>
      <c r="AB326" s="460" t="s">
        <v>958</v>
      </c>
      <c r="AC326" s="445" t="s">
        <v>1213</v>
      </c>
      <c r="AD326" s="460" t="s">
        <v>1214</v>
      </c>
      <c r="AE326" s="460" t="s">
        <v>1214</v>
      </c>
      <c r="AF326" s="460"/>
      <c r="AG326" s="185"/>
    </row>
    <row r="327" spans="1:33" ht="26" hidden="1">
      <c r="A327" s="445">
        <v>56</v>
      </c>
      <c r="B327" s="452" t="s">
        <v>1719</v>
      </c>
      <c r="C327" s="447"/>
      <c r="D327" s="448" t="s">
        <v>1215</v>
      </c>
      <c r="E327" s="449" t="s">
        <v>740</v>
      </c>
      <c r="F327" s="450" t="s">
        <v>493</v>
      </c>
      <c r="G327" s="451">
        <f t="shared" si="43"/>
        <v>1</v>
      </c>
      <c r="H327" s="452" t="s">
        <v>1719</v>
      </c>
      <c r="I327" s="448" t="s">
        <v>1216</v>
      </c>
      <c r="J327" s="453">
        <v>1364424</v>
      </c>
      <c r="K327" s="461">
        <v>0</v>
      </c>
      <c r="L327" s="461">
        <v>0</v>
      </c>
      <c r="M327" s="456"/>
      <c r="N327" s="453"/>
      <c r="O327" s="455">
        <f t="shared" si="44"/>
        <v>0</v>
      </c>
      <c r="P327" s="456"/>
      <c r="Q327" s="457"/>
      <c r="R327" s="457"/>
      <c r="S327" s="457">
        <f t="shared" ref="S327:S353" si="47">N327</f>
        <v>0</v>
      </c>
      <c r="T327" s="457"/>
      <c r="U327" s="457"/>
      <c r="V327" s="457"/>
      <c r="W327" s="457" t="str">
        <f t="shared" si="45"/>
        <v/>
      </c>
      <c r="X327" s="457" t="str">
        <f t="shared" si="46"/>
        <v/>
      </c>
      <c r="Y327" s="456"/>
      <c r="Z327" s="458"/>
      <c r="AA327" s="459" t="s">
        <v>495</v>
      </c>
      <c r="AB327" s="460" t="s">
        <v>1217</v>
      </c>
      <c r="AC327" s="445" t="s">
        <v>1218</v>
      </c>
      <c r="AD327" s="460" t="s">
        <v>1219</v>
      </c>
      <c r="AE327" s="460"/>
      <c r="AF327" s="460"/>
      <c r="AG327" s="185"/>
    </row>
    <row r="328" spans="1:33" hidden="1">
      <c r="A328" s="445">
        <v>58</v>
      </c>
      <c r="B328" s="452" t="s">
        <v>1722</v>
      </c>
      <c r="C328" s="447"/>
      <c r="D328" s="448" t="s">
        <v>395</v>
      </c>
      <c r="E328" s="449" t="s">
        <v>546</v>
      </c>
      <c r="F328" s="450" t="s">
        <v>493</v>
      </c>
      <c r="G328" s="451">
        <f t="shared" si="43"/>
        <v>1</v>
      </c>
      <c r="H328" s="452" t="s">
        <v>1722</v>
      </c>
      <c r="I328" s="448" t="s">
        <v>1220</v>
      </c>
      <c r="J328" s="453">
        <v>108000</v>
      </c>
      <c r="K328" s="461">
        <v>108000</v>
      </c>
      <c r="L328" s="461">
        <v>108000</v>
      </c>
      <c r="M328" s="456"/>
      <c r="N328" s="453"/>
      <c r="O328" s="455">
        <f t="shared" si="44"/>
        <v>108000</v>
      </c>
      <c r="P328" s="456"/>
      <c r="Q328" s="457"/>
      <c r="R328" s="457"/>
      <c r="S328" s="457">
        <f t="shared" si="47"/>
        <v>0</v>
      </c>
      <c r="T328" s="457"/>
      <c r="U328" s="457"/>
      <c r="V328" s="457"/>
      <c r="W328" s="457" t="str">
        <f t="shared" si="45"/>
        <v/>
      </c>
      <c r="X328" s="457" t="str">
        <f t="shared" si="46"/>
        <v/>
      </c>
      <c r="Y328" s="456"/>
      <c r="Z328" s="448" t="s">
        <v>1220</v>
      </c>
      <c r="AA328" s="459" t="s">
        <v>495</v>
      </c>
      <c r="AB328" s="460" t="s">
        <v>1221</v>
      </c>
      <c r="AC328" s="445" t="s">
        <v>1222</v>
      </c>
      <c r="AD328" s="460" t="s">
        <v>1223</v>
      </c>
      <c r="AE328" s="460" t="s">
        <v>1224</v>
      </c>
      <c r="AF328" s="460"/>
      <c r="AG328" s="185"/>
    </row>
    <row r="329" spans="1:33" hidden="1">
      <c r="A329" s="445">
        <v>62</v>
      </c>
      <c r="B329" s="452" t="s">
        <v>1722</v>
      </c>
      <c r="C329" s="447"/>
      <c r="D329" s="448" t="s">
        <v>1225</v>
      </c>
      <c r="E329" s="449" t="s">
        <v>584</v>
      </c>
      <c r="F329" s="450" t="s">
        <v>493</v>
      </c>
      <c r="G329" s="451">
        <f t="shared" si="43"/>
        <v>1</v>
      </c>
      <c r="H329" s="452" t="s">
        <v>1722</v>
      </c>
      <c r="I329" s="448" t="s">
        <v>1226</v>
      </c>
      <c r="J329" s="453" t="s">
        <v>821</v>
      </c>
      <c r="K329" s="461">
        <v>0</v>
      </c>
      <c r="L329" s="461">
        <v>0</v>
      </c>
      <c r="M329" s="552"/>
      <c r="N329" s="453"/>
      <c r="O329" s="455">
        <f t="shared" si="44"/>
        <v>0</v>
      </c>
      <c r="P329" s="552"/>
      <c r="Q329" s="457"/>
      <c r="R329" s="457"/>
      <c r="S329" s="457">
        <f t="shared" si="47"/>
        <v>0</v>
      </c>
      <c r="T329" s="457"/>
      <c r="U329" s="457"/>
      <c r="V329" s="457"/>
      <c r="W329" s="457" t="str">
        <f t="shared" si="45"/>
        <v/>
      </c>
      <c r="X329" s="457" t="str">
        <f t="shared" si="46"/>
        <v/>
      </c>
      <c r="Y329" s="552"/>
      <c r="Z329" s="458"/>
      <c r="AA329" s="459" t="s">
        <v>495</v>
      </c>
      <c r="AB329" s="460" t="s">
        <v>1227</v>
      </c>
      <c r="AC329" s="445" t="s">
        <v>1228</v>
      </c>
      <c r="AD329" s="460" t="s">
        <v>1229</v>
      </c>
      <c r="AE329" s="460"/>
      <c r="AF329" s="460"/>
      <c r="AG329" s="185"/>
    </row>
    <row r="330" spans="1:33" hidden="1">
      <c r="A330" s="445">
        <v>95</v>
      </c>
      <c r="B330" s="452" t="s">
        <v>1722</v>
      </c>
      <c r="C330" s="447"/>
      <c r="D330" s="448" t="s">
        <v>1230</v>
      </c>
      <c r="E330" s="449" t="s">
        <v>533</v>
      </c>
      <c r="F330" s="450" t="s">
        <v>493</v>
      </c>
      <c r="G330" s="451">
        <f t="shared" si="43"/>
        <v>1</v>
      </c>
      <c r="H330" s="452" t="s">
        <v>1722</v>
      </c>
      <c r="I330" s="448" t="s">
        <v>1220</v>
      </c>
      <c r="J330" s="453">
        <v>278427</v>
      </c>
      <c r="K330" s="461">
        <v>278427</v>
      </c>
      <c r="L330" s="461">
        <v>278427</v>
      </c>
      <c r="M330" s="456"/>
      <c r="N330" s="453"/>
      <c r="O330" s="455">
        <f t="shared" si="44"/>
        <v>278427</v>
      </c>
      <c r="P330" s="456"/>
      <c r="Q330" s="457"/>
      <c r="R330" s="457"/>
      <c r="S330" s="457">
        <f t="shared" si="47"/>
        <v>0</v>
      </c>
      <c r="T330" s="457"/>
      <c r="U330" s="457"/>
      <c r="V330" s="457"/>
      <c r="W330" s="457" t="str">
        <f t="shared" si="45"/>
        <v/>
      </c>
      <c r="X330" s="457" t="str">
        <f t="shared" si="46"/>
        <v/>
      </c>
      <c r="Y330" s="456"/>
      <c r="Z330" s="458"/>
      <c r="AA330" s="459" t="s">
        <v>495</v>
      </c>
      <c r="AB330" s="460" t="s">
        <v>1231</v>
      </c>
      <c r="AC330" s="445" t="s">
        <v>1232</v>
      </c>
      <c r="AD330" s="460" t="s">
        <v>1233</v>
      </c>
      <c r="AE330" s="460" t="s">
        <v>1233</v>
      </c>
      <c r="AF330" s="460"/>
      <c r="AG330" s="185"/>
    </row>
    <row r="331" spans="1:33" hidden="1">
      <c r="A331" s="445">
        <v>97</v>
      </c>
      <c r="B331" s="452" t="s">
        <v>1722</v>
      </c>
      <c r="C331" s="447"/>
      <c r="D331" s="448" t="s">
        <v>1234</v>
      </c>
      <c r="E331" s="449" t="s">
        <v>1235</v>
      </c>
      <c r="F331" s="450" t="s">
        <v>493</v>
      </c>
      <c r="G331" s="451">
        <f t="shared" si="43"/>
        <v>1</v>
      </c>
      <c r="H331" s="452" t="s">
        <v>1722</v>
      </c>
      <c r="I331" s="448" t="s">
        <v>1220</v>
      </c>
      <c r="J331" s="453">
        <v>86400</v>
      </c>
      <c r="K331" s="464">
        <v>0</v>
      </c>
      <c r="L331" s="464">
        <v>86400</v>
      </c>
      <c r="M331" s="456"/>
      <c r="N331" s="453"/>
      <c r="O331" s="455">
        <f t="shared" si="44"/>
        <v>86400</v>
      </c>
      <c r="P331" s="456"/>
      <c r="Q331" s="457"/>
      <c r="R331" s="457"/>
      <c r="S331" s="457">
        <f t="shared" si="47"/>
        <v>0</v>
      </c>
      <c r="T331" s="457"/>
      <c r="U331" s="457"/>
      <c r="V331" s="457"/>
      <c r="W331" s="457" t="str">
        <f t="shared" si="45"/>
        <v/>
      </c>
      <c r="X331" s="457" t="str">
        <f t="shared" si="46"/>
        <v/>
      </c>
      <c r="Y331" s="456"/>
      <c r="Z331" s="458"/>
      <c r="AA331" s="459" t="s">
        <v>495</v>
      </c>
      <c r="AB331" s="460" t="s">
        <v>1236</v>
      </c>
      <c r="AC331" s="445" t="s">
        <v>1237</v>
      </c>
      <c r="AD331" s="460" t="s">
        <v>1238</v>
      </c>
      <c r="AE331" s="460" t="s">
        <v>1239</v>
      </c>
      <c r="AF331" s="460"/>
      <c r="AG331" s="185"/>
    </row>
    <row r="332" spans="1:33" ht="47.25" hidden="1" customHeight="1">
      <c r="A332" s="445">
        <v>103</v>
      </c>
      <c r="B332" s="452" t="s">
        <v>1722</v>
      </c>
      <c r="C332" s="447"/>
      <c r="D332" s="448" t="s">
        <v>1240</v>
      </c>
      <c r="E332" s="449" t="s">
        <v>528</v>
      </c>
      <c r="F332" s="450" t="s">
        <v>493</v>
      </c>
      <c r="G332" s="451">
        <f t="shared" si="43"/>
        <v>1</v>
      </c>
      <c r="H332" s="452" t="s">
        <v>1722</v>
      </c>
      <c r="I332" s="448" t="s">
        <v>1220</v>
      </c>
      <c r="J332" s="463" t="s">
        <v>523</v>
      </c>
      <c r="K332" s="453">
        <v>0</v>
      </c>
      <c r="L332" s="453">
        <v>0</v>
      </c>
      <c r="M332" s="466"/>
      <c r="N332" s="463"/>
      <c r="O332" s="455">
        <f t="shared" si="44"/>
        <v>0</v>
      </c>
      <c r="P332" s="466"/>
      <c r="Q332" s="457"/>
      <c r="R332" s="457"/>
      <c r="S332" s="457">
        <f t="shared" si="47"/>
        <v>0</v>
      </c>
      <c r="T332" s="457"/>
      <c r="U332" s="457"/>
      <c r="V332" s="457"/>
      <c r="W332" s="457" t="str">
        <f t="shared" si="45"/>
        <v/>
      </c>
      <c r="X332" s="457" t="str">
        <f t="shared" si="46"/>
        <v/>
      </c>
      <c r="Y332" s="466"/>
      <c r="Z332" s="458"/>
      <c r="AA332" s="459" t="s">
        <v>495</v>
      </c>
      <c r="AB332" s="460" t="s">
        <v>1241</v>
      </c>
      <c r="AC332" s="445" t="s">
        <v>1242</v>
      </c>
      <c r="AD332" s="460" t="s">
        <v>1243</v>
      </c>
      <c r="AE332" s="460" t="s">
        <v>1244</v>
      </c>
      <c r="AF332" s="460"/>
      <c r="AG332" s="185"/>
    </row>
    <row r="333" spans="1:33" hidden="1">
      <c r="A333" s="445">
        <v>106</v>
      </c>
      <c r="B333" s="452" t="s">
        <v>1722</v>
      </c>
      <c r="C333" s="447"/>
      <c r="D333" s="448" t="s">
        <v>1245</v>
      </c>
      <c r="E333" s="449" t="s">
        <v>819</v>
      </c>
      <c r="F333" s="450" t="s">
        <v>493</v>
      </c>
      <c r="G333" s="451">
        <f t="shared" si="43"/>
        <v>1</v>
      </c>
      <c r="H333" s="452" t="s">
        <v>1722</v>
      </c>
      <c r="I333" s="448" t="s">
        <v>1220</v>
      </c>
      <c r="J333" s="558" t="s">
        <v>523</v>
      </c>
      <c r="K333" s="464">
        <v>0</v>
      </c>
      <c r="L333" s="464">
        <v>0</v>
      </c>
      <c r="M333" s="598"/>
      <c r="N333" s="558"/>
      <c r="O333" s="455">
        <f t="shared" si="44"/>
        <v>0</v>
      </c>
      <c r="P333" s="598"/>
      <c r="Q333" s="457"/>
      <c r="R333" s="457"/>
      <c r="S333" s="457">
        <f t="shared" si="47"/>
        <v>0</v>
      </c>
      <c r="T333" s="457"/>
      <c r="U333" s="457"/>
      <c r="V333" s="457"/>
      <c r="W333" s="457" t="str">
        <f t="shared" si="45"/>
        <v/>
      </c>
      <c r="X333" s="457" t="str">
        <f t="shared" si="46"/>
        <v/>
      </c>
      <c r="Y333" s="598"/>
      <c r="Z333" s="458"/>
      <c r="AA333" s="471" t="s">
        <v>495</v>
      </c>
      <c r="AB333" s="460" t="s">
        <v>1246</v>
      </c>
      <c r="AC333" s="445" t="s">
        <v>1247</v>
      </c>
      <c r="AD333" s="460" t="s">
        <v>1248</v>
      </c>
      <c r="AE333" s="460" t="s">
        <v>1249</v>
      </c>
      <c r="AF333" s="460"/>
      <c r="AG333" s="185"/>
    </row>
    <row r="334" spans="1:33" ht="26" hidden="1">
      <c r="A334" s="445">
        <v>121</v>
      </c>
      <c r="B334" s="452" t="s">
        <v>1722</v>
      </c>
      <c r="C334" s="447"/>
      <c r="D334" s="448" t="s">
        <v>1250</v>
      </c>
      <c r="E334" s="449" t="s">
        <v>1723</v>
      </c>
      <c r="F334" s="450" t="s">
        <v>493</v>
      </c>
      <c r="G334" s="451">
        <f t="shared" si="43"/>
        <v>1</v>
      </c>
      <c r="H334" s="452" t="s">
        <v>1722</v>
      </c>
      <c r="I334" s="564" t="s">
        <v>1251</v>
      </c>
      <c r="J334" s="463" t="s">
        <v>523</v>
      </c>
      <c r="K334" s="453">
        <v>0</v>
      </c>
      <c r="L334" s="453">
        <v>0</v>
      </c>
      <c r="M334" s="466"/>
      <c r="N334" s="463"/>
      <c r="O334" s="455">
        <f t="shared" si="44"/>
        <v>0</v>
      </c>
      <c r="P334" s="466"/>
      <c r="Q334" s="457"/>
      <c r="R334" s="457"/>
      <c r="S334" s="457">
        <f t="shared" si="47"/>
        <v>0</v>
      </c>
      <c r="T334" s="457"/>
      <c r="U334" s="457"/>
      <c r="V334" s="457"/>
      <c r="W334" s="457" t="str">
        <f t="shared" si="45"/>
        <v/>
      </c>
      <c r="X334" s="457" t="str">
        <f t="shared" si="46"/>
        <v/>
      </c>
      <c r="Y334" s="466"/>
      <c r="Z334" s="458" t="s">
        <v>1252</v>
      </c>
      <c r="AA334" s="459" t="s">
        <v>495</v>
      </c>
      <c r="AB334" s="460" t="s">
        <v>1253</v>
      </c>
      <c r="AC334" s="445" t="s">
        <v>1254</v>
      </c>
      <c r="AD334" s="460" t="s">
        <v>1255</v>
      </c>
      <c r="AE334" s="460" t="s">
        <v>1256</v>
      </c>
      <c r="AF334" s="460"/>
      <c r="AG334" s="185" t="s">
        <v>1032</v>
      </c>
    </row>
    <row r="335" spans="1:33" hidden="1">
      <c r="A335" s="445">
        <v>131</v>
      </c>
      <c r="B335" s="452" t="s">
        <v>1722</v>
      </c>
      <c r="C335" s="447"/>
      <c r="D335" s="594" t="s">
        <v>1257</v>
      </c>
      <c r="E335" s="449"/>
      <c r="F335" s="450" t="s">
        <v>927</v>
      </c>
      <c r="G335" s="451"/>
      <c r="H335" s="452" t="s">
        <v>1722</v>
      </c>
      <c r="I335" s="448" t="s">
        <v>1258</v>
      </c>
      <c r="J335" s="463"/>
      <c r="K335" s="453">
        <v>0</v>
      </c>
      <c r="L335" s="453">
        <v>0</v>
      </c>
      <c r="M335" s="466"/>
      <c r="N335" s="463"/>
      <c r="O335" s="455">
        <f t="shared" si="44"/>
        <v>0</v>
      </c>
      <c r="P335" s="466"/>
      <c r="Q335" s="457"/>
      <c r="R335" s="457"/>
      <c r="S335" s="457">
        <f t="shared" si="47"/>
        <v>0</v>
      </c>
      <c r="T335" s="457"/>
      <c r="U335" s="457"/>
      <c r="V335" s="457"/>
      <c r="W335" s="457" t="str">
        <f t="shared" si="45"/>
        <v/>
      </c>
      <c r="X335" s="457" t="str">
        <f t="shared" si="46"/>
        <v/>
      </c>
      <c r="Y335" s="466"/>
      <c r="Z335" s="458"/>
      <c r="AA335" s="459" t="s">
        <v>495</v>
      </c>
      <c r="AB335" s="595" t="s">
        <v>1724</v>
      </c>
      <c r="AC335" s="595" t="s">
        <v>1259</v>
      </c>
      <c r="AD335" s="595" t="s">
        <v>1725</v>
      </c>
      <c r="AE335" s="595"/>
      <c r="AF335" s="460"/>
      <c r="AG335" s="185" t="s">
        <v>932</v>
      </c>
    </row>
    <row r="336" spans="1:33" hidden="1">
      <c r="A336" s="445">
        <v>69</v>
      </c>
      <c r="B336" s="452" t="s">
        <v>1722</v>
      </c>
      <c r="C336" s="447"/>
      <c r="D336" s="448" t="s">
        <v>1260</v>
      </c>
      <c r="E336" s="449" t="s">
        <v>1261</v>
      </c>
      <c r="F336" s="450" t="s">
        <v>493</v>
      </c>
      <c r="G336" s="451">
        <f>COUNTIF($D$3:$D$374,D336)</f>
        <v>1</v>
      </c>
      <c r="H336" s="452" t="s">
        <v>1722</v>
      </c>
      <c r="I336" s="448" t="s">
        <v>1206</v>
      </c>
      <c r="J336" s="453">
        <v>71582</v>
      </c>
      <c r="K336" s="461">
        <v>245170</v>
      </c>
      <c r="L336" s="461">
        <v>245170</v>
      </c>
      <c r="M336" s="456"/>
      <c r="N336" s="453"/>
      <c r="O336" s="455">
        <f t="shared" si="44"/>
        <v>245170</v>
      </c>
      <c r="P336" s="456"/>
      <c r="Q336" s="457"/>
      <c r="R336" s="457"/>
      <c r="S336" s="457">
        <f t="shared" si="47"/>
        <v>0</v>
      </c>
      <c r="T336" s="457"/>
      <c r="U336" s="457"/>
      <c r="V336" s="457"/>
      <c r="W336" s="457" t="str">
        <f t="shared" si="45"/>
        <v/>
      </c>
      <c r="X336" s="457" t="str">
        <f t="shared" si="46"/>
        <v/>
      </c>
      <c r="Y336" s="456"/>
      <c r="Z336" s="458"/>
      <c r="AA336" s="459" t="s">
        <v>495</v>
      </c>
      <c r="AB336" s="460" t="s">
        <v>974</v>
      </c>
      <c r="AC336" s="445" t="s">
        <v>1262</v>
      </c>
      <c r="AD336" s="460" t="s">
        <v>1263</v>
      </c>
      <c r="AE336" s="460"/>
      <c r="AF336" s="460"/>
      <c r="AG336" s="185"/>
    </row>
    <row r="337" spans="1:33" ht="26" hidden="1">
      <c r="A337" s="445">
        <v>155</v>
      </c>
      <c r="B337" s="452" t="s">
        <v>1722</v>
      </c>
      <c r="C337" s="446"/>
      <c r="D337" s="493" t="s">
        <v>1264</v>
      </c>
      <c r="E337" s="507"/>
      <c r="F337" s="450" t="s">
        <v>1094</v>
      </c>
      <c r="G337" s="451"/>
      <c r="H337" s="452" t="s">
        <v>1722</v>
      </c>
      <c r="I337" s="495" t="s">
        <v>1265</v>
      </c>
      <c r="J337" s="463"/>
      <c r="K337" s="461">
        <v>0</v>
      </c>
      <c r="L337" s="453">
        <v>0</v>
      </c>
      <c r="M337" s="459"/>
      <c r="N337" s="463"/>
      <c r="O337" s="455">
        <f t="shared" si="44"/>
        <v>0</v>
      </c>
      <c r="P337" s="459"/>
      <c r="Q337" s="457"/>
      <c r="R337" s="457"/>
      <c r="S337" s="457">
        <f t="shared" si="47"/>
        <v>0</v>
      </c>
      <c r="T337" s="457"/>
      <c r="U337" s="457"/>
      <c r="V337" s="457"/>
      <c r="W337" s="457" t="str">
        <f t="shared" si="45"/>
        <v/>
      </c>
      <c r="X337" s="457" t="str">
        <f t="shared" si="46"/>
        <v/>
      </c>
      <c r="Y337" s="459"/>
      <c r="Z337" s="495"/>
      <c r="AA337" s="459"/>
      <c r="AB337" s="445" t="s">
        <v>1266</v>
      </c>
      <c r="AC337" s="445" t="s">
        <v>1267</v>
      </c>
      <c r="AD337" s="445"/>
      <c r="AE337" s="445"/>
      <c r="AF337" s="445"/>
      <c r="AG337" s="185"/>
    </row>
    <row r="338" spans="1:33" hidden="1">
      <c r="A338" s="445">
        <v>29</v>
      </c>
      <c r="B338" s="446"/>
      <c r="C338" s="447"/>
      <c r="D338" s="448" t="s">
        <v>240</v>
      </c>
      <c r="E338" s="449" t="s">
        <v>1268</v>
      </c>
      <c r="F338" s="450" t="s">
        <v>493</v>
      </c>
      <c r="G338" s="451">
        <f t="shared" ref="G338:G350" si="48">COUNTIF($D$3:$D$374,D338)</f>
        <v>1</v>
      </c>
      <c r="H338" s="452"/>
      <c r="I338" s="448" t="s">
        <v>1726</v>
      </c>
      <c r="J338" s="453">
        <v>54488</v>
      </c>
      <c r="K338" s="461">
        <v>158422</v>
      </c>
      <c r="L338" s="461">
        <v>158422</v>
      </c>
      <c r="M338" s="456"/>
      <c r="N338" s="453"/>
      <c r="O338" s="455">
        <f t="shared" si="44"/>
        <v>158422</v>
      </c>
      <c r="P338" s="456"/>
      <c r="Q338" s="457"/>
      <c r="R338" s="457"/>
      <c r="S338" s="457">
        <f t="shared" si="47"/>
        <v>0</v>
      </c>
      <c r="T338" s="457"/>
      <c r="U338" s="457"/>
      <c r="V338" s="457"/>
      <c r="W338" s="457" t="str">
        <f t="shared" si="45"/>
        <v/>
      </c>
      <c r="X338" s="457" t="str">
        <f t="shared" si="46"/>
        <v/>
      </c>
      <c r="Y338" s="456"/>
      <c r="Z338" s="458"/>
      <c r="AA338" s="459" t="s">
        <v>495</v>
      </c>
      <c r="AB338" s="460" t="s">
        <v>1227</v>
      </c>
      <c r="AC338" s="445" t="s">
        <v>1269</v>
      </c>
      <c r="AD338" s="460" t="s">
        <v>1270</v>
      </c>
      <c r="AE338" s="460" t="s">
        <v>1271</v>
      </c>
      <c r="AF338" s="460"/>
      <c r="AG338" s="185"/>
    </row>
    <row r="339" spans="1:33" hidden="1">
      <c r="A339" s="445">
        <v>44</v>
      </c>
      <c r="B339" s="446"/>
      <c r="C339" s="447"/>
      <c r="D339" s="448" t="s">
        <v>1272</v>
      </c>
      <c r="E339" s="449" t="s">
        <v>533</v>
      </c>
      <c r="F339" s="450" t="s">
        <v>493</v>
      </c>
      <c r="G339" s="451">
        <f t="shared" si="48"/>
        <v>1</v>
      </c>
      <c r="H339" s="452"/>
      <c r="I339" s="448" t="s">
        <v>1273</v>
      </c>
      <c r="J339" s="453">
        <v>22939</v>
      </c>
      <c r="K339" s="464">
        <v>22939</v>
      </c>
      <c r="L339" s="464">
        <v>22939</v>
      </c>
      <c r="M339" s="456"/>
      <c r="N339" s="453"/>
      <c r="O339" s="455">
        <f t="shared" si="44"/>
        <v>22939</v>
      </c>
      <c r="P339" s="456"/>
      <c r="Q339" s="457"/>
      <c r="R339" s="457"/>
      <c r="S339" s="457">
        <f t="shared" si="47"/>
        <v>0</v>
      </c>
      <c r="T339" s="457"/>
      <c r="U339" s="457"/>
      <c r="V339" s="457"/>
      <c r="W339" s="457" t="str">
        <f t="shared" si="45"/>
        <v/>
      </c>
      <c r="X339" s="457" t="str">
        <f t="shared" si="46"/>
        <v/>
      </c>
      <c r="Y339" s="456"/>
      <c r="Z339" s="458"/>
      <c r="AA339" s="459" t="s">
        <v>495</v>
      </c>
      <c r="AB339" s="460" t="s">
        <v>1274</v>
      </c>
      <c r="AC339" s="445" t="s">
        <v>1275</v>
      </c>
      <c r="AD339" s="460" t="s">
        <v>1276</v>
      </c>
      <c r="AE339" s="460" t="s">
        <v>1277</v>
      </c>
      <c r="AF339" s="460"/>
      <c r="AG339" s="185" t="s">
        <v>723</v>
      </c>
    </row>
    <row r="340" spans="1:33" ht="65" hidden="1">
      <c r="A340" s="445">
        <v>45</v>
      </c>
      <c r="B340" s="446"/>
      <c r="C340" s="447"/>
      <c r="D340" s="448" t="s">
        <v>1278</v>
      </c>
      <c r="E340" s="449" t="s">
        <v>1268</v>
      </c>
      <c r="F340" s="450" t="s">
        <v>493</v>
      </c>
      <c r="G340" s="451">
        <f t="shared" si="48"/>
        <v>1</v>
      </c>
      <c r="H340" s="452"/>
      <c r="I340" s="448" t="s">
        <v>1279</v>
      </c>
      <c r="J340" s="453" t="s">
        <v>821</v>
      </c>
      <c r="K340" s="461">
        <v>0</v>
      </c>
      <c r="L340" s="461">
        <v>0</v>
      </c>
      <c r="M340" s="552"/>
      <c r="N340" s="453"/>
      <c r="O340" s="455">
        <f t="shared" si="44"/>
        <v>0</v>
      </c>
      <c r="P340" s="552"/>
      <c r="Q340" s="457"/>
      <c r="R340" s="457"/>
      <c r="S340" s="457">
        <f t="shared" si="47"/>
        <v>0</v>
      </c>
      <c r="T340" s="457"/>
      <c r="U340" s="457"/>
      <c r="V340" s="457"/>
      <c r="W340" s="457" t="str">
        <f t="shared" si="45"/>
        <v/>
      </c>
      <c r="X340" s="457" t="str">
        <f t="shared" si="46"/>
        <v/>
      </c>
      <c r="Y340" s="552"/>
      <c r="Z340" s="458"/>
      <c r="AA340" s="459" t="s">
        <v>495</v>
      </c>
      <c r="AB340" s="460" t="s">
        <v>1280</v>
      </c>
      <c r="AC340" s="445" t="s">
        <v>1281</v>
      </c>
      <c r="AD340" s="460" t="s">
        <v>1727</v>
      </c>
      <c r="AE340" s="460" t="s">
        <v>1282</v>
      </c>
      <c r="AF340" s="460"/>
      <c r="AG340" s="185"/>
    </row>
    <row r="341" spans="1:33" ht="78" hidden="1">
      <c r="A341" s="445">
        <v>55</v>
      </c>
      <c r="B341" s="446"/>
      <c r="C341" s="447"/>
      <c r="D341" s="448" t="s">
        <v>1283</v>
      </c>
      <c r="E341" s="449" t="s">
        <v>1284</v>
      </c>
      <c r="F341" s="450" t="s">
        <v>493</v>
      </c>
      <c r="G341" s="451">
        <f t="shared" si="48"/>
        <v>1</v>
      </c>
      <c r="H341" s="452"/>
      <c r="I341" s="448" t="s">
        <v>1285</v>
      </c>
      <c r="J341" s="453">
        <v>444517</v>
      </c>
      <c r="K341" s="461">
        <v>444517</v>
      </c>
      <c r="L341" s="461">
        <v>444517</v>
      </c>
      <c r="M341" s="456"/>
      <c r="N341" s="453"/>
      <c r="O341" s="455">
        <f t="shared" si="44"/>
        <v>444517</v>
      </c>
      <c r="P341" s="456"/>
      <c r="Q341" s="457"/>
      <c r="R341" s="457"/>
      <c r="S341" s="457">
        <f t="shared" si="47"/>
        <v>0</v>
      </c>
      <c r="T341" s="457"/>
      <c r="U341" s="457"/>
      <c r="V341" s="457"/>
      <c r="W341" s="457" t="str">
        <f t="shared" si="45"/>
        <v/>
      </c>
      <c r="X341" s="457" t="str">
        <f t="shared" si="46"/>
        <v/>
      </c>
      <c r="Y341" s="456"/>
      <c r="Z341" s="458"/>
      <c r="AA341" s="459" t="s">
        <v>495</v>
      </c>
      <c r="AB341" s="460" t="s">
        <v>646</v>
      </c>
      <c r="AC341" s="445" t="s">
        <v>1286</v>
      </c>
      <c r="AD341" s="458" t="s">
        <v>1728</v>
      </c>
      <c r="AE341" s="460"/>
      <c r="AF341" s="460"/>
      <c r="AG341" s="185"/>
    </row>
    <row r="342" spans="1:33" hidden="1">
      <c r="A342" s="445">
        <v>60</v>
      </c>
      <c r="B342" s="446"/>
      <c r="C342" s="447"/>
      <c r="D342" s="448" t="s">
        <v>1287</v>
      </c>
      <c r="E342" s="449" t="s">
        <v>676</v>
      </c>
      <c r="F342" s="450" t="s">
        <v>493</v>
      </c>
      <c r="G342" s="451">
        <f t="shared" si="48"/>
        <v>1</v>
      </c>
      <c r="H342" s="452"/>
      <c r="I342" s="448" t="s">
        <v>1288</v>
      </c>
      <c r="J342" s="453" t="s">
        <v>821</v>
      </c>
      <c r="K342" s="461">
        <v>569257</v>
      </c>
      <c r="L342" s="461">
        <v>569257</v>
      </c>
      <c r="M342" s="552"/>
      <c r="N342" s="453"/>
      <c r="O342" s="455">
        <f t="shared" si="44"/>
        <v>569257</v>
      </c>
      <c r="P342" s="552"/>
      <c r="Q342" s="457"/>
      <c r="R342" s="457"/>
      <c r="S342" s="457">
        <f t="shared" si="47"/>
        <v>0</v>
      </c>
      <c r="T342" s="457"/>
      <c r="U342" s="457"/>
      <c r="V342" s="457"/>
      <c r="W342" s="457" t="str">
        <f t="shared" si="45"/>
        <v/>
      </c>
      <c r="X342" s="457" t="str">
        <f t="shared" si="46"/>
        <v/>
      </c>
      <c r="Y342" s="552"/>
      <c r="Z342" s="458"/>
      <c r="AA342" s="459" t="s">
        <v>495</v>
      </c>
      <c r="AB342" s="460" t="s">
        <v>1289</v>
      </c>
      <c r="AC342" s="445" t="s">
        <v>1290</v>
      </c>
      <c r="AD342" s="460" t="s">
        <v>1291</v>
      </c>
      <c r="AE342" s="460"/>
      <c r="AF342" s="460"/>
      <c r="AG342" s="185"/>
    </row>
    <row r="343" spans="1:33" ht="26" hidden="1">
      <c r="A343" s="445">
        <v>65</v>
      </c>
      <c r="B343" s="446"/>
      <c r="C343" s="447"/>
      <c r="D343" s="448" t="s">
        <v>1292</v>
      </c>
      <c r="E343" s="449" t="s">
        <v>819</v>
      </c>
      <c r="F343" s="450" t="s">
        <v>493</v>
      </c>
      <c r="G343" s="451">
        <f t="shared" si="48"/>
        <v>1</v>
      </c>
      <c r="H343" s="452"/>
      <c r="I343" s="448" t="s">
        <v>1293</v>
      </c>
      <c r="J343" s="453">
        <v>74304</v>
      </c>
      <c r="K343" s="461">
        <v>74304</v>
      </c>
      <c r="L343" s="461">
        <v>74304</v>
      </c>
      <c r="M343" s="456"/>
      <c r="N343" s="453"/>
      <c r="O343" s="455">
        <f t="shared" si="44"/>
        <v>74304</v>
      </c>
      <c r="P343" s="456"/>
      <c r="Q343" s="457"/>
      <c r="R343" s="457"/>
      <c r="S343" s="457">
        <f t="shared" si="47"/>
        <v>0</v>
      </c>
      <c r="T343" s="457"/>
      <c r="U343" s="457"/>
      <c r="V343" s="457"/>
      <c r="W343" s="457" t="str">
        <f t="shared" si="45"/>
        <v/>
      </c>
      <c r="X343" s="457" t="str">
        <f t="shared" si="46"/>
        <v/>
      </c>
      <c r="Y343" s="456"/>
      <c r="Z343" s="458"/>
      <c r="AA343" s="459" t="s">
        <v>495</v>
      </c>
      <c r="AB343" s="460" t="s">
        <v>712</v>
      </c>
      <c r="AC343" s="445" t="s">
        <v>1294</v>
      </c>
      <c r="AD343" s="460" t="s">
        <v>1295</v>
      </c>
      <c r="AE343" s="460" t="s">
        <v>1296</v>
      </c>
      <c r="AF343" s="460"/>
      <c r="AG343" s="185"/>
    </row>
    <row r="344" spans="1:33" hidden="1">
      <c r="A344" s="445">
        <v>76</v>
      </c>
      <c r="B344" s="446"/>
      <c r="C344" s="447"/>
      <c r="D344" s="448" t="s">
        <v>1297</v>
      </c>
      <c r="E344" s="449" t="s">
        <v>878</v>
      </c>
      <c r="F344" s="450" t="s">
        <v>493</v>
      </c>
      <c r="G344" s="451">
        <f t="shared" si="48"/>
        <v>1</v>
      </c>
      <c r="H344" s="452"/>
      <c r="I344" s="448" t="s">
        <v>1298</v>
      </c>
      <c r="J344" s="453">
        <v>153050</v>
      </c>
      <c r="K344" s="461">
        <v>153050</v>
      </c>
      <c r="L344" s="461">
        <v>153050</v>
      </c>
      <c r="M344" s="456"/>
      <c r="N344" s="453"/>
      <c r="O344" s="455">
        <f t="shared" si="44"/>
        <v>153050</v>
      </c>
      <c r="P344" s="456"/>
      <c r="Q344" s="457"/>
      <c r="R344" s="457"/>
      <c r="S344" s="457">
        <f t="shared" si="47"/>
        <v>0</v>
      </c>
      <c r="T344" s="457"/>
      <c r="U344" s="457"/>
      <c r="V344" s="457"/>
      <c r="W344" s="457" t="str">
        <f t="shared" si="45"/>
        <v/>
      </c>
      <c r="X344" s="457" t="str">
        <f t="shared" si="46"/>
        <v/>
      </c>
      <c r="Y344" s="456"/>
      <c r="Z344" s="458"/>
      <c r="AA344" s="459" t="s">
        <v>495</v>
      </c>
      <c r="AB344" s="460" t="s">
        <v>1299</v>
      </c>
      <c r="AC344" s="445" t="s">
        <v>1300</v>
      </c>
      <c r="AD344" s="460" t="s">
        <v>1301</v>
      </c>
      <c r="AE344" s="460"/>
      <c r="AF344" s="460"/>
      <c r="AG344" s="185"/>
    </row>
    <row r="345" spans="1:33" ht="26" hidden="1">
      <c r="A345" s="445">
        <v>79</v>
      </c>
      <c r="B345" s="446"/>
      <c r="C345" s="447"/>
      <c r="D345" s="448" t="s">
        <v>1302</v>
      </c>
      <c r="E345" s="449" t="s">
        <v>546</v>
      </c>
      <c r="F345" s="450" t="s">
        <v>493</v>
      </c>
      <c r="G345" s="451">
        <f t="shared" si="48"/>
        <v>1</v>
      </c>
      <c r="H345" s="452"/>
      <c r="I345" s="448" t="s">
        <v>1303</v>
      </c>
      <c r="J345" s="453">
        <v>28080</v>
      </c>
      <c r="K345" s="461">
        <v>28080</v>
      </c>
      <c r="L345" s="461">
        <v>28080</v>
      </c>
      <c r="M345" s="456"/>
      <c r="N345" s="453"/>
      <c r="O345" s="455">
        <f t="shared" si="44"/>
        <v>28080</v>
      </c>
      <c r="P345" s="456"/>
      <c r="Q345" s="457"/>
      <c r="R345" s="457"/>
      <c r="S345" s="457">
        <f t="shared" si="47"/>
        <v>0</v>
      </c>
      <c r="T345" s="457"/>
      <c r="U345" s="457"/>
      <c r="V345" s="457"/>
      <c r="W345" s="457" t="str">
        <f t="shared" si="45"/>
        <v/>
      </c>
      <c r="X345" s="457" t="str">
        <f t="shared" si="46"/>
        <v/>
      </c>
      <c r="Y345" s="456"/>
      <c r="Z345" s="458"/>
      <c r="AA345" s="459" t="s">
        <v>495</v>
      </c>
      <c r="AB345" s="460" t="s">
        <v>1304</v>
      </c>
      <c r="AC345" s="445" t="s">
        <v>1305</v>
      </c>
      <c r="AD345" s="460" t="s">
        <v>1306</v>
      </c>
      <c r="AE345" s="460" t="s">
        <v>1307</v>
      </c>
      <c r="AF345" s="460"/>
      <c r="AG345" s="185"/>
    </row>
    <row r="346" spans="1:33" hidden="1">
      <c r="A346" s="445">
        <v>89</v>
      </c>
      <c r="B346" s="446"/>
      <c r="C346" s="447"/>
      <c r="D346" s="448" t="s">
        <v>1308</v>
      </c>
      <c r="E346" s="449" t="s">
        <v>553</v>
      </c>
      <c r="F346" s="450" t="s">
        <v>493</v>
      </c>
      <c r="G346" s="451">
        <f t="shared" si="48"/>
        <v>1</v>
      </c>
      <c r="H346" s="452"/>
      <c r="I346" s="448" t="s">
        <v>1309</v>
      </c>
      <c r="J346" s="453">
        <v>260280</v>
      </c>
      <c r="K346" s="461">
        <v>498420</v>
      </c>
      <c r="L346" s="461">
        <v>498420</v>
      </c>
      <c r="M346" s="456"/>
      <c r="N346" s="453"/>
      <c r="O346" s="455">
        <f t="shared" si="44"/>
        <v>498420</v>
      </c>
      <c r="P346" s="456"/>
      <c r="Q346" s="457"/>
      <c r="R346" s="457"/>
      <c r="S346" s="457">
        <f t="shared" si="47"/>
        <v>0</v>
      </c>
      <c r="T346" s="457"/>
      <c r="U346" s="457"/>
      <c r="V346" s="457"/>
      <c r="W346" s="457" t="str">
        <f t="shared" si="45"/>
        <v/>
      </c>
      <c r="X346" s="457" t="str">
        <f t="shared" si="46"/>
        <v/>
      </c>
      <c r="Y346" s="456"/>
      <c r="Z346" s="458" t="s">
        <v>1729</v>
      </c>
      <c r="AA346" s="459" t="s">
        <v>495</v>
      </c>
      <c r="AB346" s="460" t="s">
        <v>895</v>
      </c>
      <c r="AC346" s="445" t="s">
        <v>1310</v>
      </c>
      <c r="AD346" s="460" t="s">
        <v>1311</v>
      </c>
      <c r="AE346" s="460" t="s">
        <v>1312</v>
      </c>
      <c r="AF346" s="460"/>
      <c r="AG346" s="185"/>
    </row>
    <row r="347" spans="1:33" ht="26" hidden="1">
      <c r="A347" s="445">
        <v>99</v>
      </c>
      <c r="B347" s="446"/>
      <c r="C347" s="447"/>
      <c r="D347" s="448" t="s">
        <v>1313</v>
      </c>
      <c r="E347" s="449" t="s">
        <v>819</v>
      </c>
      <c r="F347" s="450" t="s">
        <v>493</v>
      </c>
      <c r="G347" s="451">
        <f t="shared" si="48"/>
        <v>1</v>
      </c>
      <c r="H347" s="452"/>
      <c r="I347" s="448" t="s">
        <v>1314</v>
      </c>
      <c r="J347" s="463" t="s">
        <v>523</v>
      </c>
      <c r="K347" s="464">
        <v>0</v>
      </c>
      <c r="L347" s="464">
        <v>0</v>
      </c>
      <c r="M347" s="466"/>
      <c r="N347" s="463"/>
      <c r="O347" s="455">
        <f t="shared" si="44"/>
        <v>0</v>
      </c>
      <c r="P347" s="466"/>
      <c r="Q347" s="457"/>
      <c r="R347" s="457"/>
      <c r="S347" s="457">
        <f t="shared" si="47"/>
        <v>0</v>
      </c>
      <c r="T347" s="457"/>
      <c r="U347" s="457"/>
      <c r="V347" s="457"/>
      <c r="W347" s="457" t="str">
        <f t="shared" si="45"/>
        <v/>
      </c>
      <c r="X347" s="457" t="str">
        <f t="shared" si="46"/>
        <v/>
      </c>
      <c r="Y347" s="466"/>
      <c r="Z347" s="458"/>
      <c r="AA347" s="459" t="s">
        <v>495</v>
      </c>
      <c r="AB347" s="460" t="s">
        <v>1315</v>
      </c>
      <c r="AC347" s="445" t="s">
        <v>1316</v>
      </c>
      <c r="AD347" s="460" t="s">
        <v>1317</v>
      </c>
      <c r="AE347" s="460" t="s">
        <v>1318</v>
      </c>
      <c r="AF347" s="460"/>
      <c r="AG347" s="185"/>
    </row>
    <row r="348" spans="1:33" ht="26" hidden="1">
      <c r="A348" s="445">
        <v>100</v>
      </c>
      <c r="B348" s="446"/>
      <c r="C348" s="447"/>
      <c r="D348" s="448" t="s">
        <v>1319</v>
      </c>
      <c r="E348" s="449" t="s">
        <v>874</v>
      </c>
      <c r="F348" s="450" t="s">
        <v>493</v>
      </c>
      <c r="G348" s="451">
        <f t="shared" si="48"/>
        <v>1</v>
      </c>
      <c r="H348" s="452"/>
      <c r="I348" s="448" t="s">
        <v>1320</v>
      </c>
      <c r="J348" s="463" t="s">
        <v>523</v>
      </c>
      <c r="K348" s="464">
        <v>0</v>
      </c>
      <c r="L348" s="464">
        <v>0</v>
      </c>
      <c r="M348" s="466"/>
      <c r="N348" s="463"/>
      <c r="O348" s="455">
        <f t="shared" si="44"/>
        <v>0</v>
      </c>
      <c r="P348" s="466"/>
      <c r="Q348" s="457"/>
      <c r="R348" s="457"/>
      <c r="S348" s="457">
        <f t="shared" si="47"/>
        <v>0</v>
      </c>
      <c r="T348" s="457"/>
      <c r="U348" s="457"/>
      <c r="V348" s="457"/>
      <c r="W348" s="457" t="str">
        <f t="shared" si="45"/>
        <v/>
      </c>
      <c r="X348" s="457" t="str">
        <f t="shared" si="46"/>
        <v/>
      </c>
      <c r="Y348" s="466"/>
      <c r="Z348" s="458"/>
      <c r="AA348" s="459" t="s">
        <v>495</v>
      </c>
      <c r="AB348" s="460" t="s">
        <v>1321</v>
      </c>
      <c r="AC348" s="445" t="s">
        <v>1322</v>
      </c>
      <c r="AD348" s="460" t="s">
        <v>1323</v>
      </c>
      <c r="AE348" s="460" t="s">
        <v>1324</v>
      </c>
      <c r="AF348" s="460"/>
      <c r="AG348" s="185"/>
    </row>
    <row r="349" spans="1:33" hidden="1">
      <c r="A349" s="445">
        <v>111</v>
      </c>
      <c r="B349" s="446"/>
      <c r="C349" s="447"/>
      <c r="D349" s="448" t="s">
        <v>1325</v>
      </c>
      <c r="E349" s="449" t="s">
        <v>602</v>
      </c>
      <c r="F349" s="450" t="s">
        <v>493</v>
      </c>
      <c r="G349" s="451">
        <f t="shared" si="48"/>
        <v>1</v>
      </c>
      <c r="H349" s="452"/>
      <c r="I349" s="448" t="s">
        <v>1326</v>
      </c>
      <c r="J349" s="453">
        <v>540000</v>
      </c>
      <c r="K349" s="461">
        <v>0</v>
      </c>
      <c r="L349" s="461">
        <v>0</v>
      </c>
      <c r="M349" s="456"/>
      <c r="N349" s="453"/>
      <c r="O349" s="455">
        <f t="shared" si="44"/>
        <v>0</v>
      </c>
      <c r="P349" s="456"/>
      <c r="Q349" s="457"/>
      <c r="R349" s="457"/>
      <c r="S349" s="457">
        <f t="shared" si="47"/>
        <v>0</v>
      </c>
      <c r="T349" s="457"/>
      <c r="U349" s="457"/>
      <c r="V349" s="457"/>
      <c r="W349" s="457" t="str">
        <f t="shared" si="45"/>
        <v/>
      </c>
      <c r="X349" s="457" t="str">
        <f t="shared" si="46"/>
        <v/>
      </c>
      <c r="Y349" s="456"/>
      <c r="Z349" s="458"/>
      <c r="AA349" s="459" t="s">
        <v>495</v>
      </c>
      <c r="AB349" s="460" t="s">
        <v>1327</v>
      </c>
      <c r="AC349" s="445" t="s">
        <v>1328</v>
      </c>
      <c r="AD349" s="460" t="s">
        <v>1329</v>
      </c>
      <c r="AE349" s="460" t="s">
        <v>1330</v>
      </c>
      <c r="AF349" s="460"/>
      <c r="AG349" s="185" t="s">
        <v>513</v>
      </c>
    </row>
    <row r="350" spans="1:33" ht="52" hidden="1">
      <c r="A350" s="445">
        <v>123</v>
      </c>
      <c r="B350" s="446"/>
      <c r="C350" s="447"/>
      <c r="D350" s="448" t="s">
        <v>382</v>
      </c>
      <c r="E350" s="449" t="s">
        <v>1730</v>
      </c>
      <c r="F350" s="450" t="s">
        <v>493</v>
      </c>
      <c r="G350" s="451">
        <f t="shared" si="48"/>
        <v>1</v>
      </c>
      <c r="H350" s="452"/>
      <c r="I350" s="448" t="s">
        <v>1331</v>
      </c>
      <c r="J350" s="463" t="s">
        <v>523</v>
      </c>
      <c r="K350" s="464">
        <v>0</v>
      </c>
      <c r="L350" s="464">
        <v>0</v>
      </c>
      <c r="M350" s="466"/>
      <c r="N350" s="463"/>
      <c r="O350" s="455">
        <f t="shared" si="44"/>
        <v>0</v>
      </c>
      <c r="P350" s="466"/>
      <c r="Q350" s="457"/>
      <c r="R350" s="457"/>
      <c r="S350" s="457">
        <f t="shared" si="47"/>
        <v>0</v>
      </c>
      <c r="T350" s="457"/>
      <c r="U350" s="457"/>
      <c r="V350" s="457"/>
      <c r="W350" s="457" t="str">
        <f t="shared" si="45"/>
        <v/>
      </c>
      <c r="X350" s="457" t="str">
        <f t="shared" si="46"/>
        <v/>
      </c>
      <c r="Y350" s="466"/>
      <c r="Z350" s="458"/>
      <c r="AA350" s="459" t="s">
        <v>495</v>
      </c>
      <c r="AB350" s="460" t="s">
        <v>1332</v>
      </c>
      <c r="AC350" s="445" t="s">
        <v>1333</v>
      </c>
      <c r="AD350" s="460" t="s">
        <v>1334</v>
      </c>
      <c r="AE350" s="460" t="s">
        <v>1335</v>
      </c>
      <c r="AF350" s="460"/>
      <c r="AG350" s="185" t="s">
        <v>1032</v>
      </c>
    </row>
    <row r="351" spans="1:33" hidden="1">
      <c r="A351" s="445">
        <v>132</v>
      </c>
      <c r="B351" s="446"/>
      <c r="C351" s="447"/>
      <c r="D351" s="594" t="s">
        <v>1336</v>
      </c>
      <c r="E351" s="449"/>
      <c r="F351" s="450" t="s">
        <v>927</v>
      </c>
      <c r="G351" s="451"/>
      <c r="H351" s="452"/>
      <c r="I351" s="448"/>
      <c r="J351" s="463"/>
      <c r="K351" s="453">
        <v>0</v>
      </c>
      <c r="L351" s="453">
        <v>0</v>
      </c>
      <c r="M351" s="466"/>
      <c r="N351" s="463"/>
      <c r="O351" s="455">
        <f t="shared" si="44"/>
        <v>0</v>
      </c>
      <c r="P351" s="466"/>
      <c r="Q351" s="457"/>
      <c r="R351" s="457"/>
      <c r="S351" s="457">
        <f t="shared" si="47"/>
        <v>0</v>
      </c>
      <c r="T351" s="457"/>
      <c r="U351" s="457"/>
      <c r="V351" s="457"/>
      <c r="W351" s="457" t="str">
        <f t="shared" si="45"/>
        <v/>
      </c>
      <c r="X351" s="457" t="str">
        <f t="shared" si="46"/>
        <v/>
      </c>
      <c r="Y351" s="466"/>
      <c r="Z351" s="458"/>
      <c r="AA351" s="459" t="s">
        <v>495</v>
      </c>
      <c r="AB351" s="595" t="s">
        <v>1731</v>
      </c>
      <c r="AC351" s="595" t="s">
        <v>1337</v>
      </c>
      <c r="AD351" s="595"/>
      <c r="AE351" s="595"/>
      <c r="AF351" s="460"/>
      <c r="AG351" s="185" t="s">
        <v>932</v>
      </c>
    </row>
    <row r="352" spans="1:33" hidden="1">
      <c r="A352" s="445">
        <v>133</v>
      </c>
      <c r="B352" s="446"/>
      <c r="C352" s="447"/>
      <c r="D352" s="594" t="s">
        <v>1338</v>
      </c>
      <c r="E352" s="449"/>
      <c r="F352" s="450" t="s">
        <v>927</v>
      </c>
      <c r="G352" s="451"/>
      <c r="H352" s="452"/>
      <c r="I352" s="448"/>
      <c r="J352" s="463"/>
      <c r="K352" s="453">
        <v>0</v>
      </c>
      <c r="L352" s="453">
        <v>0</v>
      </c>
      <c r="M352" s="466"/>
      <c r="N352" s="463"/>
      <c r="O352" s="455">
        <f t="shared" si="44"/>
        <v>0</v>
      </c>
      <c r="P352" s="466"/>
      <c r="Q352" s="457"/>
      <c r="R352" s="457"/>
      <c r="S352" s="457">
        <f t="shared" si="47"/>
        <v>0</v>
      </c>
      <c r="T352" s="457"/>
      <c r="U352" s="457"/>
      <c r="V352" s="457"/>
      <c r="W352" s="457" t="str">
        <f t="shared" si="45"/>
        <v/>
      </c>
      <c r="X352" s="457" t="str">
        <f t="shared" si="46"/>
        <v/>
      </c>
      <c r="Y352" s="466"/>
      <c r="Z352" s="458"/>
      <c r="AA352" s="459" t="s">
        <v>495</v>
      </c>
      <c r="AB352" s="595" t="s">
        <v>1732</v>
      </c>
      <c r="AC352" s="595" t="s">
        <v>1339</v>
      </c>
      <c r="AD352" s="595"/>
      <c r="AE352" s="595"/>
      <c r="AF352" s="460"/>
      <c r="AG352" s="185" t="s">
        <v>932</v>
      </c>
    </row>
    <row r="353" spans="1:33" hidden="1">
      <c r="A353" s="445">
        <v>152</v>
      </c>
      <c r="B353" s="446"/>
      <c r="C353" s="446"/>
      <c r="D353" s="493" t="s">
        <v>1340</v>
      </c>
      <c r="E353" s="507" t="s">
        <v>502</v>
      </c>
      <c r="F353" s="450" t="s">
        <v>711</v>
      </c>
      <c r="G353" s="451">
        <f>COUNTIF($D$3:$D$374,D353)</f>
        <v>1</v>
      </c>
      <c r="H353" s="494" t="s">
        <v>1733</v>
      </c>
      <c r="I353" s="495"/>
      <c r="J353" s="558"/>
      <c r="K353" s="464">
        <v>0</v>
      </c>
      <c r="L353" s="464"/>
      <c r="M353" s="471"/>
      <c r="N353" s="558"/>
      <c r="O353" s="455">
        <f t="shared" si="44"/>
        <v>0</v>
      </c>
      <c r="P353" s="471"/>
      <c r="Q353" s="457"/>
      <c r="R353" s="457"/>
      <c r="S353" s="457">
        <f t="shared" si="47"/>
        <v>0</v>
      </c>
      <c r="T353" s="457"/>
      <c r="U353" s="457"/>
      <c r="V353" s="457"/>
      <c r="W353" s="457" t="str">
        <f t="shared" si="45"/>
        <v/>
      </c>
      <c r="X353" s="457" t="str">
        <f t="shared" si="46"/>
        <v/>
      </c>
      <c r="Y353" s="471"/>
      <c r="Z353" s="495"/>
      <c r="AA353" s="471" t="s">
        <v>1734</v>
      </c>
      <c r="AB353" s="445" t="s">
        <v>1332</v>
      </c>
      <c r="AC353" s="445" t="s">
        <v>173</v>
      </c>
      <c r="AD353" s="445" t="s">
        <v>1342</v>
      </c>
      <c r="AE353" s="445"/>
      <c r="AF353" s="445"/>
      <c r="AG353" s="185"/>
    </row>
    <row r="354" spans="1:33" ht="16.5" hidden="1" customHeight="1">
      <c r="A354" s="445"/>
      <c r="B354" s="599"/>
      <c r="C354" s="600"/>
      <c r="D354" s="451"/>
      <c r="E354" s="601"/>
      <c r="F354" s="451"/>
      <c r="G354" s="451"/>
      <c r="H354" s="602"/>
      <c r="I354" s="603"/>
      <c r="J354" s="604">
        <f>SUM($J$3:$J$353)</f>
        <v>1506148139</v>
      </c>
      <c r="K354" s="604"/>
      <c r="L354" s="604">
        <f>SUM($L$3:$L$353)</f>
        <v>1583911828</v>
      </c>
      <c r="M354" s="604"/>
      <c r="N354" s="604">
        <f>SUM($N$3:$N$353)</f>
        <v>1715486044</v>
      </c>
      <c r="O354" s="604" t="e">
        <f>SUM($O$3:$O$353)</f>
        <v>#VALUE!</v>
      </c>
      <c r="P354" s="605"/>
      <c r="Q354" s="606">
        <f>SUM(Q3:Q353)</f>
        <v>0</v>
      </c>
      <c r="R354" s="606">
        <f>SUM(R3:R353)</f>
        <v>5770358</v>
      </c>
      <c r="S354" s="606">
        <f>SUM(S3:S353)</f>
        <v>1715486044</v>
      </c>
      <c r="T354" s="606">
        <f>SUM(T3:T353)</f>
        <v>465411</v>
      </c>
      <c r="U354" s="606">
        <f>SUM(U3:U353)</f>
        <v>465411</v>
      </c>
      <c r="V354" s="606"/>
      <c r="W354" s="606">
        <f>SUM(W3:W353)</f>
        <v>1108076428</v>
      </c>
      <c r="X354" s="606">
        <f>SUM(X3:X353)</f>
        <v>1108076428</v>
      </c>
      <c r="Y354" s="604"/>
      <c r="Z354" s="495"/>
      <c r="AA354" s="493"/>
      <c r="AB354" s="445"/>
      <c r="AC354" s="594"/>
      <c r="AD354" s="594"/>
      <c r="AE354" s="450"/>
      <c r="AF354" s="450"/>
      <c r="AG354" s="185"/>
    </row>
    <row r="355" spans="1:33">
      <c r="D355" s="198"/>
      <c r="E355" s="186"/>
      <c r="F355" s="198"/>
      <c r="G355" s="198"/>
      <c r="I355" s="200"/>
      <c r="J355" s="186"/>
      <c r="K355" s="186"/>
      <c r="L355" s="186"/>
      <c r="M355" s="186"/>
      <c r="N355" s="201"/>
      <c r="O355" s="202"/>
      <c r="P355" s="203"/>
      <c r="Q355" s="201"/>
      <c r="R355" s="201"/>
      <c r="S355" s="201"/>
      <c r="T355" s="201"/>
      <c r="U355" s="201"/>
      <c r="V355" s="201"/>
      <c r="W355" s="201"/>
      <c r="X355" s="201"/>
      <c r="Y355" s="186"/>
      <c r="AA355" s="204"/>
      <c r="AC355" s="205"/>
      <c r="AD355" s="205"/>
      <c r="AE355" s="206"/>
      <c r="AF355" s="206"/>
      <c r="AG355" s="205"/>
    </row>
    <row r="356" spans="1:33">
      <c r="B356" s="599">
        <f>MAX($B$3:$B$354)</f>
        <v>130</v>
      </c>
      <c r="D356" s="198"/>
      <c r="E356" s="186"/>
      <c r="F356" s="198"/>
      <c r="G356" s="198"/>
      <c r="I356" s="200"/>
      <c r="J356" s="186"/>
      <c r="K356" s="186"/>
      <c r="L356" s="186"/>
      <c r="M356" s="186"/>
      <c r="N356" s="201"/>
      <c r="O356" s="202">
        <f>L354-N354</f>
        <v>-131574216</v>
      </c>
      <c r="P356" s="203"/>
      <c r="Q356" s="201"/>
      <c r="R356" s="201"/>
      <c r="S356" s="201"/>
      <c r="T356" s="201"/>
      <c r="U356" s="201"/>
      <c r="V356" s="201"/>
      <c r="W356" s="201"/>
      <c r="X356" s="201"/>
      <c r="Y356" s="186"/>
      <c r="AA356" s="204"/>
      <c r="AC356" s="205"/>
      <c r="AD356" s="205"/>
      <c r="AE356" s="206"/>
      <c r="AF356" s="206"/>
      <c r="AG356" s="205"/>
    </row>
    <row r="362" spans="1:33">
      <c r="N362" s="207"/>
      <c r="O362" s="207"/>
    </row>
  </sheetData>
  <autoFilter ref="A2:AG354" xr:uid="{00000000-0009-0000-0000-000011000000}">
    <filterColumn colId="26">
      <filters>
        <filter val="金融"/>
      </filters>
    </filterColumn>
    <sortState xmlns:xlrd2="http://schemas.microsoft.com/office/spreadsheetml/2017/richdata2" ref="A3:AG350">
      <sortCondition ref="B2:B350"/>
    </sortState>
  </autoFilter>
  <dataConsolidate>
    <dataRefs count="1">
      <dataRef ref="D1:I65536" sheet="×（書記官より訂正依頼あり）事務局で作成したもの" r:id="rId1"/>
    </dataRefs>
  </dataConsolidate>
  <mergeCells count="4">
    <mergeCell ref="B1:C1"/>
    <mergeCell ref="M1:N1"/>
    <mergeCell ref="T1:U1"/>
    <mergeCell ref="W1:X1"/>
  </mergeCells>
  <phoneticPr fontId="5"/>
  <printOptions horizontalCentered="1"/>
  <pageMargins left="0.78740157480314965" right="0.78740157480314965" top="1.0236220472440944" bottom="0.59055118110236227" header="0.19685039370078741" footer="0.39370078740157483"/>
  <pageSetup paperSize="9" scale="32" fitToHeight="0" orientation="landscape" r:id="rId2"/>
  <headerFooter alignWithMargins="0">
    <oddFooter>&amp;P / &amp;N ページ</oddFooter>
  </headerFooter>
  <colBreaks count="1" manualBreakCount="1">
    <brk id="30" max="1048575" man="1"/>
  </colBreaks>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J17"/>
  <sheetViews>
    <sheetView showGridLines="0" tabSelected="1" view="pageBreakPreview" zoomScaleNormal="100" zoomScaleSheetLayoutView="100" workbookViewId="0">
      <selection activeCell="B10" sqref="B10"/>
    </sheetView>
  </sheetViews>
  <sheetFormatPr defaultRowHeight="17.25" customHeight="1"/>
  <cols>
    <col min="1" max="1" width="2.7265625" style="679" customWidth="1"/>
    <col min="2" max="2" width="25.7265625" style="679" customWidth="1"/>
    <col min="3" max="3" width="18.7265625" style="679" customWidth="1"/>
    <col min="4" max="4" width="2.7265625" style="679" customWidth="1"/>
    <col min="5" max="5" width="25.7265625" style="679" customWidth="1"/>
    <col min="6" max="6" width="18.7265625" style="679" customWidth="1"/>
    <col min="7" max="7" width="15" style="679" bestFit="1" customWidth="1"/>
    <col min="8" max="8" width="31" style="679" bestFit="1" customWidth="1"/>
    <col min="9" max="9" width="11" style="679" bestFit="1" customWidth="1"/>
    <col min="10" max="10" width="25.453125" style="679" bestFit="1" customWidth="1"/>
    <col min="11" max="256" width="9.1796875" style="679"/>
    <col min="257" max="257" width="3.26953125" style="679" customWidth="1"/>
    <col min="258" max="258" width="25.26953125" style="679" customWidth="1"/>
    <col min="259" max="259" width="17.81640625" style="679" customWidth="1"/>
    <col min="260" max="260" width="3.453125" style="679" customWidth="1"/>
    <col min="261" max="261" width="27.81640625" style="679" customWidth="1"/>
    <col min="262" max="262" width="17.81640625" style="679" customWidth="1"/>
    <col min="263" max="263" width="4.1796875" style="679" customWidth="1"/>
    <col min="264" max="512" width="9.1796875" style="679"/>
    <col min="513" max="513" width="3.26953125" style="679" customWidth="1"/>
    <col min="514" max="514" width="25.26953125" style="679" customWidth="1"/>
    <col min="515" max="515" width="17.81640625" style="679" customWidth="1"/>
    <col min="516" max="516" width="3.453125" style="679" customWidth="1"/>
    <col min="517" max="517" width="27.81640625" style="679" customWidth="1"/>
    <col min="518" max="518" width="17.81640625" style="679" customWidth="1"/>
    <col min="519" max="519" width="4.1796875" style="679" customWidth="1"/>
    <col min="520" max="768" width="9.1796875" style="679"/>
    <col min="769" max="769" width="3.26953125" style="679" customWidth="1"/>
    <col min="770" max="770" width="25.26953125" style="679" customWidth="1"/>
    <col min="771" max="771" width="17.81640625" style="679" customWidth="1"/>
    <col min="772" max="772" width="3.453125" style="679" customWidth="1"/>
    <col min="773" max="773" width="27.81640625" style="679" customWidth="1"/>
    <col min="774" max="774" width="17.81640625" style="679" customWidth="1"/>
    <col min="775" max="775" width="4.1796875" style="679" customWidth="1"/>
    <col min="776" max="1024" width="9.1796875" style="679"/>
    <col min="1025" max="1025" width="3.26953125" style="679" customWidth="1"/>
    <col min="1026" max="1026" width="25.26953125" style="679" customWidth="1"/>
    <col min="1027" max="1027" width="17.81640625" style="679" customWidth="1"/>
    <col min="1028" max="1028" width="3.453125" style="679" customWidth="1"/>
    <col min="1029" max="1029" width="27.81640625" style="679" customWidth="1"/>
    <col min="1030" max="1030" width="17.81640625" style="679" customWidth="1"/>
    <col min="1031" max="1031" width="4.1796875" style="679" customWidth="1"/>
    <col min="1032" max="1280" width="9.1796875" style="679"/>
    <col min="1281" max="1281" width="3.26953125" style="679" customWidth="1"/>
    <col min="1282" max="1282" width="25.26953125" style="679" customWidth="1"/>
    <col min="1283" max="1283" width="17.81640625" style="679" customWidth="1"/>
    <col min="1284" max="1284" width="3.453125" style="679" customWidth="1"/>
    <col min="1285" max="1285" width="27.81640625" style="679" customWidth="1"/>
    <col min="1286" max="1286" width="17.81640625" style="679" customWidth="1"/>
    <col min="1287" max="1287" width="4.1796875" style="679" customWidth="1"/>
    <col min="1288" max="1536" width="9.1796875" style="679"/>
    <col min="1537" max="1537" width="3.26953125" style="679" customWidth="1"/>
    <col min="1538" max="1538" width="25.26953125" style="679" customWidth="1"/>
    <col min="1539" max="1539" width="17.81640625" style="679" customWidth="1"/>
    <col min="1540" max="1540" width="3.453125" style="679" customWidth="1"/>
    <col min="1541" max="1541" width="27.81640625" style="679" customWidth="1"/>
    <col min="1542" max="1542" width="17.81640625" style="679" customWidth="1"/>
    <col min="1543" max="1543" width="4.1796875" style="679" customWidth="1"/>
    <col min="1544" max="1792" width="9.1796875" style="679"/>
    <col min="1793" max="1793" width="3.26953125" style="679" customWidth="1"/>
    <col min="1794" max="1794" width="25.26953125" style="679" customWidth="1"/>
    <col min="1795" max="1795" width="17.81640625" style="679" customWidth="1"/>
    <col min="1796" max="1796" width="3.453125" style="679" customWidth="1"/>
    <col min="1797" max="1797" width="27.81640625" style="679" customWidth="1"/>
    <col min="1798" max="1798" width="17.81640625" style="679" customWidth="1"/>
    <col min="1799" max="1799" width="4.1796875" style="679" customWidth="1"/>
    <col min="1800" max="2048" width="9.1796875" style="679"/>
    <col min="2049" max="2049" width="3.26953125" style="679" customWidth="1"/>
    <col min="2050" max="2050" width="25.26953125" style="679" customWidth="1"/>
    <col min="2051" max="2051" width="17.81640625" style="679" customWidth="1"/>
    <col min="2052" max="2052" width="3.453125" style="679" customWidth="1"/>
    <col min="2053" max="2053" width="27.81640625" style="679" customWidth="1"/>
    <col min="2054" max="2054" width="17.81640625" style="679" customWidth="1"/>
    <col min="2055" max="2055" width="4.1796875" style="679" customWidth="1"/>
    <col min="2056" max="2304" width="9.1796875" style="679"/>
    <col min="2305" max="2305" width="3.26953125" style="679" customWidth="1"/>
    <col min="2306" max="2306" width="25.26953125" style="679" customWidth="1"/>
    <col min="2307" max="2307" width="17.81640625" style="679" customWidth="1"/>
    <col min="2308" max="2308" width="3.453125" style="679" customWidth="1"/>
    <col min="2309" max="2309" width="27.81640625" style="679" customWidth="1"/>
    <col min="2310" max="2310" width="17.81640625" style="679" customWidth="1"/>
    <col min="2311" max="2311" width="4.1796875" style="679" customWidth="1"/>
    <col min="2312" max="2560" width="9.1796875" style="679"/>
    <col min="2561" max="2561" width="3.26953125" style="679" customWidth="1"/>
    <col min="2562" max="2562" width="25.26953125" style="679" customWidth="1"/>
    <col min="2563" max="2563" width="17.81640625" style="679" customWidth="1"/>
    <col min="2564" max="2564" width="3.453125" style="679" customWidth="1"/>
    <col min="2565" max="2565" width="27.81640625" style="679" customWidth="1"/>
    <col min="2566" max="2566" width="17.81640625" style="679" customWidth="1"/>
    <col min="2567" max="2567" width="4.1796875" style="679" customWidth="1"/>
    <col min="2568" max="2816" width="9.1796875" style="679"/>
    <col min="2817" max="2817" width="3.26953125" style="679" customWidth="1"/>
    <col min="2818" max="2818" width="25.26953125" style="679" customWidth="1"/>
    <col min="2819" max="2819" width="17.81640625" style="679" customWidth="1"/>
    <col min="2820" max="2820" width="3.453125" style="679" customWidth="1"/>
    <col min="2821" max="2821" width="27.81640625" style="679" customWidth="1"/>
    <col min="2822" max="2822" width="17.81640625" style="679" customWidth="1"/>
    <col min="2823" max="2823" width="4.1796875" style="679" customWidth="1"/>
    <col min="2824" max="3072" width="9.1796875" style="679"/>
    <col min="3073" max="3073" width="3.26953125" style="679" customWidth="1"/>
    <col min="3074" max="3074" width="25.26953125" style="679" customWidth="1"/>
    <col min="3075" max="3075" width="17.81640625" style="679" customWidth="1"/>
    <col min="3076" max="3076" width="3.453125" style="679" customWidth="1"/>
    <col min="3077" max="3077" width="27.81640625" style="679" customWidth="1"/>
    <col min="3078" max="3078" width="17.81640625" style="679" customWidth="1"/>
    <col min="3079" max="3079" width="4.1796875" style="679" customWidth="1"/>
    <col min="3080" max="3328" width="9.1796875" style="679"/>
    <col min="3329" max="3329" width="3.26953125" style="679" customWidth="1"/>
    <col min="3330" max="3330" width="25.26953125" style="679" customWidth="1"/>
    <col min="3331" max="3331" width="17.81640625" style="679" customWidth="1"/>
    <col min="3332" max="3332" width="3.453125" style="679" customWidth="1"/>
    <col min="3333" max="3333" width="27.81640625" style="679" customWidth="1"/>
    <col min="3334" max="3334" width="17.81640625" style="679" customWidth="1"/>
    <col min="3335" max="3335" width="4.1796875" style="679" customWidth="1"/>
    <col min="3336" max="3584" width="9.1796875" style="679"/>
    <col min="3585" max="3585" width="3.26953125" style="679" customWidth="1"/>
    <col min="3586" max="3586" width="25.26953125" style="679" customWidth="1"/>
    <col min="3587" max="3587" width="17.81640625" style="679" customWidth="1"/>
    <col min="3588" max="3588" width="3.453125" style="679" customWidth="1"/>
    <col min="3589" max="3589" width="27.81640625" style="679" customWidth="1"/>
    <col min="3590" max="3590" width="17.81640625" style="679" customWidth="1"/>
    <col min="3591" max="3591" width="4.1796875" style="679" customWidth="1"/>
    <col min="3592" max="3840" width="9.1796875" style="679"/>
    <col min="3841" max="3841" width="3.26953125" style="679" customWidth="1"/>
    <col min="3842" max="3842" width="25.26953125" style="679" customWidth="1"/>
    <col min="3843" max="3843" width="17.81640625" style="679" customWidth="1"/>
    <col min="3844" max="3844" width="3.453125" style="679" customWidth="1"/>
    <col min="3845" max="3845" width="27.81640625" style="679" customWidth="1"/>
    <col min="3846" max="3846" width="17.81640625" style="679" customWidth="1"/>
    <col min="3847" max="3847" width="4.1796875" style="679" customWidth="1"/>
    <col min="3848" max="4096" width="9.1796875" style="679"/>
    <col min="4097" max="4097" width="3.26953125" style="679" customWidth="1"/>
    <col min="4098" max="4098" width="25.26953125" style="679" customWidth="1"/>
    <col min="4099" max="4099" width="17.81640625" style="679" customWidth="1"/>
    <col min="4100" max="4100" width="3.453125" style="679" customWidth="1"/>
    <col min="4101" max="4101" width="27.81640625" style="679" customWidth="1"/>
    <col min="4102" max="4102" width="17.81640625" style="679" customWidth="1"/>
    <col min="4103" max="4103" width="4.1796875" style="679" customWidth="1"/>
    <col min="4104" max="4352" width="9.1796875" style="679"/>
    <col min="4353" max="4353" width="3.26953125" style="679" customWidth="1"/>
    <col min="4354" max="4354" width="25.26953125" style="679" customWidth="1"/>
    <col min="4355" max="4355" width="17.81640625" style="679" customWidth="1"/>
    <col min="4356" max="4356" width="3.453125" style="679" customWidth="1"/>
    <col min="4357" max="4357" width="27.81640625" style="679" customWidth="1"/>
    <col min="4358" max="4358" width="17.81640625" style="679" customWidth="1"/>
    <col min="4359" max="4359" width="4.1796875" style="679" customWidth="1"/>
    <col min="4360" max="4608" width="9.1796875" style="679"/>
    <col min="4609" max="4609" width="3.26953125" style="679" customWidth="1"/>
    <col min="4610" max="4610" width="25.26953125" style="679" customWidth="1"/>
    <col min="4611" max="4611" width="17.81640625" style="679" customWidth="1"/>
    <col min="4612" max="4612" width="3.453125" style="679" customWidth="1"/>
    <col min="4613" max="4613" width="27.81640625" style="679" customWidth="1"/>
    <col min="4614" max="4614" width="17.81640625" style="679" customWidth="1"/>
    <col min="4615" max="4615" width="4.1796875" style="679" customWidth="1"/>
    <col min="4616" max="4864" width="9.1796875" style="679"/>
    <col min="4865" max="4865" width="3.26953125" style="679" customWidth="1"/>
    <col min="4866" max="4866" width="25.26953125" style="679" customWidth="1"/>
    <col min="4867" max="4867" width="17.81640625" style="679" customWidth="1"/>
    <col min="4868" max="4868" width="3.453125" style="679" customWidth="1"/>
    <col min="4869" max="4869" width="27.81640625" style="679" customWidth="1"/>
    <col min="4870" max="4870" width="17.81640625" style="679" customWidth="1"/>
    <col min="4871" max="4871" width="4.1796875" style="679" customWidth="1"/>
    <col min="4872" max="5120" width="9.1796875" style="679"/>
    <col min="5121" max="5121" width="3.26953125" style="679" customWidth="1"/>
    <col min="5122" max="5122" width="25.26953125" style="679" customWidth="1"/>
    <col min="5123" max="5123" width="17.81640625" style="679" customWidth="1"/>
    <col min="5124" max="5124" width="3.453125" style="679" customWidth="1"/>
    <col min="5125" max="5125" width="27.81640625" style="679" customWidth="1"/>
    <col min="5126" max="5126" width="17.81640625" style="679" customWidth="1"/>
    <col min="5127" max="5127" width="4.1796875" style="679" customWidth="1"/>
    <col min="5128" max="5376" width="9.1796875" style="679"/>
    <col min="5377" max="5377" width="3.26953125" style="679" customWidth="1"/>
    <col min="5378" max="5378" width="25.26953125" style="679" customWidth="1"/>
    <col min="5379" max="5379" width="17.81640625" style="679" customWidth="1"/>
    <col min="5380" max="5380" width="3.453125" style="679" customWidth="1"/>
    <col min="5381" max="5381" width="27.81640625" style="679" customWidth="1"/>
    <col min="5382" max="5382" width="17.81640625" style="679" customWidth="1"/>
    <col min="5383" max="5383" width="4.1796875" style="679" customWidth="1"/>
    <col min="5384" max="5632" width="9.1796875" style="679"/>
    <col min="5633" max="5633" width="3.26953125" style="679" customWidth="1"/>
    <col min="5634" max="5634" width="25.26953125" style="679" customWidth="1"/>
    <col min="5635" max="5635" width="17.81640625" style="679" customWidth="1"/>
    <col min="5636" max="5636" width="3.453125" style="679" customWidth="1"/>
    <col min="5637" max="5637" width="27.81640625" style="679" customWidth="1"/>
    <col min="5638" max="5638" width="17.81640625" style="679" customWidth="1"/>
    <col min="5639" max="5639" width="4.1796875" style="679" customWidth="1"/>
    <col min="5640" max="5888" width="9.1796875" style="679"/>
    <col min="5889" max="5889" width="3.26953125" style="679" customWidth="1"/>
    <col min="5890" max="5890" width="25.26953125" style="679" customWidth="1"/>
    <col min="5891" max="5891" width="17.81640625" style="679" customWidth="1"/>
    <col min="5892" max="5892" width="3.453125" style="679" customWidth="1"/>
    <col min="5893" max="5893" width="27.81640625" style="679" customWidth="1"/>
    <col min="5894" max="5894" width="17.81640625" style="679" customWidth="1"/>
    <col min="5895" max="5895" width="4.1796875" style="679" customWidth="1"/>
    <col min="5896" max="6144" width="9.1796875" style="679"/>
    <col min="6145" max="6145" width="3.26953125" style="679" customWidth="1"/>
    <col min="6146" max="6146" width="25.26953125" style="679" customWidth="1"/>
    <col min="6147" max="6147" width="17.81640625" style="679" customWidth="1"/>
    <col min="6148" max="6148" width="3.453125" style="679" customWidth="1"/>
    <col min="6149" max="6149" width="27.81640625" style="679" customWidth="1"/>
    <col min="6150" max="6150" width="17.81640625" style="679" customWidth="1"/>
    <col min="6151" max="6151" width="4.1796875" style="679" customWidth="1"/>
    <col min="6152" max="6400" width="9.1796875" style="679"/>
    <col min="6401" max="6401" width="3.26953125" style="679" customWidth="1"/>
    <col min="6402" max="6402" width="25.26953125" style="679" customWidth="1"/>
    <col min="6403" max="6403" width="17.81640625" style="679" customWidth="1"/>
    <col min="6404" max="6404" width="3.453125" style="679" customWidth="1"/>
    <col min="6405" max="6405" width="27.81640625" style="679" customWidth="1"/>
    <col min="6406" max="6406" width="17.81640625" style="679" customWidth="1"/>
    <col min="6407" max="6407" width="4.1796875" style="679" customWidth="1"/>
    <col min="6408" max="6656" width="9.1796875" style="679"/>
    <col min="6657" max="6657" width="3.26953125" style="679" customWidth="1"/>
    <col min="6658" max="6658" width="25.26953125" style="679" customWidth="1"/>
    <col min="6659" max="6659" width="17.81640625" style="679" customWidth="1"/>
    <col min="6660" max="6660" width="3.453125" style="679" customWidth="1"/>
    <col min="6661" max="6661" width="27.81640625" style="679" customWidth="1"/>
    <col min="6662" max="6662" width="17.81640625" style="679" customWidth="1"/>
    <col min="6663" max="6663" width="4.1796875" style="679" customWidth="1"/>
    <col min="6664" max="6912" width="9.1796875" style="679"/>
    <col min="6913" max="6913" width="3.26953125" style="679" customWidth="1"/>
    <col min="6914" max="6914" width="25.26953125" style="679" customWidth="1"/>
    <col min="6915" max="6915" width="17.81640625" style="679" customWidth="1"/>
    <col min="6916" max="6916" width="3.453125" style="679" customWidth="1"/>
    <col min="6917" max="6917" width="27.81640625" style="679" customWidth="1"/>
    <col min="6918" max="6918" width="17.81640625" style="679" customWidth="1"/>
    <col min="6919" max="6919" width="4.1796875" style="679" customWidth="1"/>
    <col min="6920" max="7168" width="9.1796875" style="679"/>
    <col min="7169" max="7169" width="3.26953125" style="679" customWidth="1"/>
    <col min="7170" max="7170" width="25.26953125" style="679" customWidth="1"/>
    <col min="7171" max="7171" width="17.81640625" style="679" customWidth="1"/>
    <col min="7172" max="7172" width="3.453125" style="679" customWidth="1"/>
    <col min="7173" max="7173" width="27.81640625" style="679" customWidth="1"/>
    <col min="7174" max="7174" width="17.81640625" style="679" customWidth="1"/>
    <col min="7175" max="7175" width="4.1796875" style="679" customWidth="1"/>
    <col min="7176" max="7424" width="9.1796875" style="679"/>
    <col min="7425" max="7425" width="3.26953125" style="679" customWidth="1"/>
    <col min="7426" max="7426" width="25.26953125" style="679" customWidth="1"/>
    <col min="7427" max="7427" width="17.81640625" style="679" customWidth="1"/>
    <col min="7428" max="7428" width="3.453125" style="679" customWidth="1"/>
    <col min="7429" max="7429" width="27.81640625" style="679" customWidth="1"/>
    <col min="7430" max="7430" width="17.81640625" style="679" customWidth="1"/>
    <col min="7431" max="7431" width="4.1796875" style="679" customWidth="1"/>
    <col min="7432" max="7680" width="9.1796875" style="679"/>
    <col min="7681" max="7681" width="3.26953125" style="679" customWidth="1"/>
    <col min="7682" max="7682" width="25.26953125" style="679" customWidth="1"/>
    <col min="7683" max="7683" width="17.81640625" style="679" customWidth="1"/>
    <col min="7684" max="7684" width="3.453125" style="679" customWidth="1"/>
    <col min="7685" max="7685" width="27.81640625" style="679" customWidth="1"/>
    <col min="7686" max="7686" width="17.81640625" style="679" customWidth="1"/>
    <col min="7687" max="7687" width="4.1796875" style="679" customWidth="1"/>
    <col min="7688" max="7936" width="9.1796875" style="679"/>
    <col min="7937" max="7937" width="3.26953125" style="679" customWidth="1"/>
    <col min="7938" max="7938" width="25.26953125" style="679" customWidth="1"/>
    <col min="7939" max="7939" width="17.81640625" style="679" customWidth="1"/>
    <col min="7940" max="7940" width="3.453125" style="679" customWidth="1"/>
    <col min="7941" max="7941" width="27.81640625" style="679" customWidth="1"/>
    <col min="7942" max="7942" width="17.81640625" style="679" customWidth="1"/>
    <col min="7943" max="7943" width="4.1796875" style="679" customWidth="1"/>
    <col min="7944" max="8192" width="9.1796875" style="679"/>
    <col min="8193" max="8193" width="3.26953125" style="679" customWidth="1"/>
    <col min="8194" max="8194" width="25.26953125" style="679" customWidth="1"/>
    <col min="8195" max="8195" width="17.81640625" style="679" customWidth="1"/>
    <col min="8196" max="8196" width="3.453125" style="679" customWidth="1"/>
    <col min="8197" max="8197" width="27.81640625" style="679" customWidth="1"/>
    <col min="8198" max="8198" width="17.81640625" style="679" customWidth="1"/>
    <col min="8199" max="8199" width="4.1796875" style="679" customWidth="1"/>
    <col min="8200" max="8448" width="9.1796875" style="679"/>
    <col min="8449" max="8449" width="3.26953125" style="679" customWidth="1"/>
    <col min="8450" max="8450" width="25.26953125" style="679" customWidth="1"/>
    <col min="8451" max="8451" width="17.81640625" style="679" customWidth="1"/>
    <col min="8452" max="8452" width="3.453125" style="679" customWidth="1"/>
    <col min="8453" max="8453" width="27.81640625" style="679" customWidth="1"/>
    <col min="8454" max="8454" width="17.81640625" style="679" customWidth="1"/>
    <col min="8455" max="8455" width="4.1796875" style="679" customWidth="1"/>
    <col min="8456" max="8704" width="9.1796875" style="679"/>
    <col min="8705" max="8705" width="3.26953125" style="679" customWidth="1"/>
    <col min="8706" max="8706" width="25.26953125" style="679" customWidth="1"/>
    <col min="8707" max="8707" width="17.81640625" style="679" customWidth="1"/>
    <col min="8708" max="8708" width="3.453125" style="679" customWidth="1"/>
    <col min="8709" max="8709" width="27.81640625" style="679" customWidth="1"/>
    <col min="8710" max="8710" width="17.81640625" style="679" customWidth="1"/>
    <col min="8711" max="8711" width="4.1796875" style="679" customWidth="1"/>
    <col min="8712" max="8960" width="9.1796875" style="679"/>
    <col min="8961" max="8961" width="3.26953125" style="679" customWidth="1"/>
    <col min="8962" max="8962" width="25.26953125" style="679" customWidth="1"/>
    <col min="8963" max="8963" width="17.81640625" style="679" customWidth="1"/>
    <col min="8964" max="8964" width="3.453125" style="679" customWidth="1"/>
    <col min="8965" max="8965" width="27.81640625" style="679" customWidth="1"/>
    <col min="8966" max="8966" width="17.81640625" style="679" customWidth="1"/>
    <col min="8967" max="8967" width="4.1796875" style="679" customWidth="1"/>
    <col min="8968" max="9216" width="9.1796875" style="679"/>
    <col min="9217" max="9217" width="3.26953125" style="679" customWidth="1"/>
    <col min="9218" max="9218" width="25.26953125" style="679" customWidth="1"/>
    <col min="9219" max="9219" width="17.81640625" style="679" customWidth="1"/>
    <col min="9220" max="9220" width="3.453125" style="679" customWidth="1"/>
    <col min="9221" max="9221" width="27.81640625" style="679" customWidth="1"/>
    <col min="9222" max="9222" width="17.81640625" style="679" customWidth="1"/>
    <col min="9223" max="9223" width="4.1796875" style="679" customWidth="1"/>
    <col min="9224" max="9472" width="9.1796875" style="679"/>
    <col min="9473" max="9473" width="3.26953125" style="679" customWidth="1"/>
    <col min="9474" max="9474" width="25.26953125" style="679" customWidth="1"/>
    <col min="9475" max="9475" width="17.81640625" style="679" customWidth="1"/>
    <col min="9476" max="9476" width="3.453125" style="679" customWidth="1"/>
    <col min="9477" max="9477" width="27.81640625" style="679" customWidth="1"/>
    <col min="9478" max="9478" width="17.81640625" style="679" customWidth="1"/>
    <col min="9479" max="9479" width="4.1796875" style="679" customWidth="1"/>
    <col min="9480" max="9728" width="9.1796875" style="679"/>
    <col min="9729" max="9729" width="3.26953125" style="679" customWidth="1"/>
    <col min="9730" max="9730" width="25.26953125" style="679" customWidth="1"/>
    <col min="9731" max="9731" width="17.81640625" style="679" customWidth="1"/>
    <col min="9732" max="9732" width="3.453125" style="679" customWidth="1"/>
    <col min="9733" max="9733" width="27.81640625" style="679" customWidth="1"/>
    <col min="9734" max="9734" width="17.81640625" style="679" customWidth="1"/>
    <col min="9735" max="9735" width="4.1796875" style="679" customWidth="1"/>
    <col min="9736" max="9984" width="9.1796875" style="679"/>
    <col min="9985" max="9985" width="3.26953125" style="679" customWidth="1"/>
    <col min="9986" max="9986" width="25.26953125" style="679" customWidth="1"/>
    <col min="9987" max="9987" width="17.81640625" style="679" customWidth="1"/>
    <col min="9988" max="9988" width="3.453125" style="679" customWidth="1"/>
    <col min="9989" max="9989" width="27.81640625" style="679" customWidth="1"/>
    <col min="9990" max="9990" width="17.81640625" style="679" customWidth="1"/>
    <col min="9991" max="9991" width="4.1796875" style="679" customWidth="1"/>
    <col min="9992" max="10240" width="9.1796875" style="679"/>
    <col min="10241" max="10241" width="3.26953125" style="679" customWidth="1"/>
    <col min="10242" max="10242" width="25.26953125" style="679" customWidth="1"/>
    <col min="10243" max="10243" width="17.81640625" style="679" customWidth="1"/>
    <col min="10244" max="10244" width="3.453125" style="679" customWidth="1"/>
    <col min="10245" max="10245" width="27.81640625" style="679" customWidth="1"/>
    <col min="10246" max="10246" width="17.81640625" style="679" customWidth="1"/>
    <col min="10247" max="10247" width="4.1796875" style="679" customWidth="1"/>
    <col min="10248" max="10496" width="9.1796875" style="679"/>
    <col min="10497" max="10497" width="3.26953125" style="679" customWidth="1"/>
    <col min="10498" max="10498" width="25.26953125" style="679" customWidth="1"/>
    <col min="10499" max="10499" width="17.81640625" style="679" customWidth="1"/>
    <col min="10500" max="10500" width="3.453125" style="679" customWidth="1"/>
    <col min="10501" max="10501" width="27.81640625" style="679" customWidth="1"/>
    <col min="10502" max="10502" width="17.81640625" style="679" customWidth="1"/>
    <col min="10503" max="10503" width="4.1796875" style="679" customWidth="1"/>
    <col min="10504" max="10752" width="9.1796875" style="679"/>
    <col min="10753" max="10753" width="3.26953125" style="679" customWidth="1"/>
    <col min="10754" max="10754" width="25.26953125" style="679" customWidth="1"/>
    <col min="10755" max="10755" width="17.81640625" style="679" customWidth="1"/>
    <col min="10756" max="10756" width="3.453125" style="679" customWidth="1"/>
    <col min="10757" max="10757" width="27.81640625" style="679" customWidth="1"/>
    <col min="10758" max="10758" width="17.81640625" style="679" customWidth="1"/>
    <col min="10759" max="10759" width="4.1796875" style="679" customWidth="1"/>
    <col min="10760" max="11008" width="9.1796875" style="679"/>
    <col min="11009" max="11009" width="3.26953125" style="679" customWidth="1"/>
    <col min="11010" max="11010" width="25.26953125" style="679" customWidth="1"/>
    <col min="11011" max="11011" width="17.81640625" style="679" customWidth="1"/>
    <col min="11012" max="11012" width="3.453125" style="679" customWidth="1"/>
    <col min="11013" max="11013" width="27.81640625" style="679" customWidth="1"/>
    <col min="11014" max="11014" width="17.81640625" style="679" customWidth="1"/>
    <col min="11015" max="11015" width="4.1796875" style="679" customWidth="1"/>
    <col min="11016" max="11264" width="9.1796875" style="679"/>
    <col min="11265" max="11265" width="3.26953125" style="679" customWidth="1"/>
    <col min="11266" max="11266" width="25.26953125" style="679" customWidth="1"/>
    <col min="11267" max="11267" width="17.81640625" style="679" customWidth="1"/>
    <col min="11268" max="11268" width="3.453125" style="679" customWidth="1"/>
    <col min="11269" max="11269" width="27.81640625" style="679" customWidth="1"/>
    <col min="11270" max="11270" width="17.81640625" style="679" customWidth="1"/>
    <col min="11271" max="11271" width="4.1796875" style="679" customWidth="1"/>
    <col min="11272" max="11520" width="9.1796875" style="679"/>
    <col min="11521" max="11521" width="3.26953125" style="679" customWidth="1"/>
    <col min="11522" max="11522" width="25.26953125" style="679" customWidth="1"/>
    <col min="11523" max="11523" width="17.81640625" style="679" customWidth="1"/>
    <col min="11524" max="11524" width="3.453125" style="679" customWidth="1"/>
    <col min="11525" max="11525" width="27.81640625" style="679" customWidth="1"/>
    <col min="11526" max="11526" width="17.81640625" style="679" customWidth="1"/>
    <col min="11527" max="11527" width="4.1796875" style="679" customWidth="1"/>
    <col min="11528" max="11776" width="9.1796875" style="679"/>
    <col min="11777" max="11777" width="3.26953125" style="679" customWidth="1"/>
    <col min="11778" max="11778" width="25.26953125" style="679" customWidth="1"/>
    <col min="11779" max="11779" width="17.81640625" style="679" customWidth="1"/>
    <col min="11780" max="11780" width="3.453125" style="679" customWidth="1"/>
    <col min="11781" max="11781" width="27.81640625" style="679" customWidth="1"/>
    <col min="11782" max="11782" width="17.81640625" style="679" customWidth="1"/>
    <col min="11783" max="11783" width="4.1796875" style="679" customWidth="1"/>
    <col min="11784" max="12032" width="9.1796875" style="679"/>
    <col min="12033" max="12033" width="3.26953125" style="679" customWidth="1"/>
    <col min="12034" max="12034" width="25.26953125" style="679" customWidth="1"/>
    <col min="12035" max="12035" width="17.81640625" style="679" customWidth="1"/>
    <col min="12036" max="12036" width="3.453125" style="679" customWidth="1"/>
    <col min="12037" max="12037" width="27.81640625" style="679" customWidth="1"/>
    <col min="12038" max="12038" width="17.81640625" style="679" customWidth="1"/>
    <col min="12039" max="12039" width="4.1796875" style="679" customWidth="1"/>
    <col min="12040" max="12288" width="9.1796875" style="679"/>
    <col min="12289" max="12289" width="3.26953125" style="679" customWidth="1"/>
    <col min="12290" max="12290" width="25.26953125" style="679" customWidth="1"/>
    <col min="12291" max="12291" width="17.81640625" style="679" customWidth="1"/>
    <col min="12292" max="12292" width="3.453125" style="679" customWidth="1"/>
    <col min="12293" max="12293" width="27.81640625" style="679" customWidth="1"/>
    <col min="12294" max="12294" width="17.81640625" style="679" customWidth="1"/>
    <col min="12295" max="12295" width="4.1796875" style="679" customWidth="1"/>
    <col min="12296" max="12544" width="9.1796875" style="679"/>
    <col min="12545" max="12545" width="3.26953125" style="679" customWidth="1"/>
    <col min="12546" max="12546" width="25.26953125" style="679" customWidth="1"/>
    <col min="12547" max="12547" width="17.81640625" style="679" customWidth="1"/>
    <col min="12548" max="12548" width="3.453125" style="679" customWidth="1"/>
    <col min="12549" max="12549" width="27.81640625" style="679" customWidth="1"/>
    <col min="12550" max="12550" width="17.81640625" style="679" customWidth="1"/>
    <col min="12551" max="12551" width="4.1796875" style="679" customWidth="1"/>
    <col min="12552" max="12800" width="9.1796875" style="679"/>
    <col min="12801" max="12801" width="3.26953125" style="679" customWidth="1"/>
    <col min="12802" max="12802" width="25.26953125" style="679" customWidth="1"/>
    <col min="12803" max="12803" width="17.81640625" style="679" customWidth="1"/>
    <col min="12804" max="12804" width="3.453125" style="679" customWidth="1"/>
    <col min="12805" max="12805" width="27.81640625" style="679" customWidth="1"/>
    <col min="12806" max="12806" width="17.81640625" style="679" customWidth="1"/>
    <col min="12807" max="12807" width="4.1796875" style="679" customWidth="1"/>
    <col min="12808" max="13056" width="9.1796875" style="679"/>
    <col min="13057" max="13057" width="3.26953125" style="679" customWidth="1"/>
    <col min="13058" max="13058" width="25.26953125" style="679" customWidth="1"/>
    <col min="13059" max="13059" width="17.81640625" style="679" customWidth="1"/>
    <col min="13060" max="13060" width="3.453125" style="679" customWidth="1"/>
    <col min="13061" max="13061" width="27.81640625" style="679" customWidth="1"/>
    <col min="13062" max="13062" width="17.81640625" style="679" customWidth="1"/>
    <col min="13063" max="13063" width="4.1796875" style="679" customWidth="1"/>
    <col min="13064" max="13312" width="9.1796875" style="679"/>
    <col min="13313" max="13313" width="3.26953125" style="679" customWidth="1"/>
    <col min="13314" max="13314" width="25.26953125" style="679" customWidth="1"/>
    <col min="13315" max="13315" width="17.81640625" style="679" customWidth="1"/>
    <col min="13316" max="13316" width="3.453125" style="679" customWidth="1"/>
    <col min="13317" max="13317" width="27.81640625" style="679" customWidth="1"/>
    <col min="13318" max="13318" width="17.81640625" style="679" customWidth="1"/>
    <col min="13319" max="13319" width="4.1796875" style="679" customWidth="1"/>
    <col min="13320" max="13568" width="9.1796875" style="679"/>
    <col min="13569" max="13569" width="3.26953125" style="679" customWidth="1"/>
    <col min="13570" max="13570" width="25.26953125" style="679" customWidth="1"/>
    <col min="13571" max="13571" width="17.81640625" style="679" customWidth="1"/>
    <col min="13572" max="13572" width="3.453125" style="679" customWidth="1"/>
    <col min="13573" max="13573" width="27.81640625" style="679" customWidth="1"/>
    <col min="13574" max="13574" width="17.81640625" style="679" customWidth="1"/>
    <col min="13575" max="13575" width="4.1796875" style="679" customWidth="1"/>
    <col min="13576" max="13824" width="9.1796875" style="679"/>
    <col min="13825" max="13825" width="3.26953125" style="679" customWidth="1"/>
    <col min="13826" max="13826" width="25.26953125" style="679" customWidth="1"/>
    <col min="13827" max="13827" width="17.81640625" style="679" customWidth="1"/>
    <col min="13828" max="13828" width="3.453125" style="679" customWidth="1"/>
    <col min="13829" max="13829" width="27.81640625" style="679" customWidth="1"/>
    <col min="13830" max="13830" width="17.81640625" style="679" customWidth="1"/>
    <col min="13831" max="13831" width="4.1796875" style="679" customWidth="1"/>
    <col min="13832" max="14080" width="9.1796875" style="679"/>
    <col min="14081" max="14081" width="3.26953125" style="679" customWidth="1"/>
    <col min="14082" max="14082" width="25.26953125" style="679" customWidth="1"/>
    <col min="14083" max="14083" width="17.81640625" style="679" customWidth="1"/>
    <col min="14084" max="14084" width="3.453125" style="679" customWidth="1"/>
    <col min="14085" max="14085" width="27.81640625" style="679" customWidth="1"/>
    <col min="14086" max="14086" width="17.81640625" style="679" customWidth="1"/>
    <col min="14087" max="14087" width="4.1796875" style="679" customWidth="1"/>
    <col min="14088" max="14336" width="9.1796875" style="679"/>
    <col min="14337" max="14337" width="3.26953125" style="679" customWidth="1"/>
    <col min="14338" max="14338" width="25.26953125" style="679" customWidth="1"/>
    <col min="14339" max="14339" width="17.81640625" style="679" customWidth="1"/>
    <col min="14340" max="14340" width="3.453125" style="679" customWidth="1"/>
    <col min="14341" max="14341" width="27.81640625" style="679" customWidth="1"/>
    <col min="14342" max="14342" width="17.81640625" style="679" customWidth="1"/>
    <col min="14343" max="14343" width="4.1796875" style="679" customWidth="1"/>
    <col min="14344" max="14592" width="9.1796875" style="679"/>
    <col min="14593" max="14593" width="3.26953125" style="679" customWidth="1"/>
    <col min="14594" max="14594" width="25.26953125" style="679" customWidth="1"/>
    <col min="14595" max="14595" width="17.81640625" style="679" customWidth="1"/>
    <col min="14596" max="14596" width="3.453125" style="679" customWidth="1"/>
    <col min="14597" max="14597" width="27.81640625" style="679" customWidth="1"/>
    <col min="14598" max="14598" width="17.81640625" style="679" customWidth="1"/>
    <col min="14599" max="14599" width="4.1796875" style="679" customWidth="1"/>
    <col min="14600" max="14848" width="9.1796875" style="679"/>
    <col min="14849" max="14849" width="3.26953125" style="679" customWidth="1"/>
    <col min="14850" max="14850" width="25.26953125" style="679" customWidth="1"/>
    <col min="14851" max="14851" width="17.81640625" style="679" customWidth="1"/>
    <col min="14852" max="14852" width="3.453125" style="679" customWidth="1"/>
    <col min="14853" max="14853" width="27.81640625" style="679" customWidth="1"/>
    <col min="14854" max="14854" width="17.81640625" style="679" customWidth="1"/>
    <col min="14855" max="14855" width="4.1796875" style="679" customWidth="1"/>
    <col min="14856" max="15104" width="9.1796875" style="679"/>
    <col min="15105" max="15105" width="3.26953125" style="679" customWidth="1"/>
    <col min="15106" max="15106" width="25.26953125" style="679" customWidth="1"/>
    <col min="15107" max="15107" width="17.81640625" style="679" customWidth="1"/>
    <col min="15108" max="15108" width="3.453125" style="679" customWidth="1"/>
    <col min="15109" max="15109" width="27.81640625" style="679" customWidth="1"/>
    <col min="15110" max="15110" width="17.81640625" style="679" customWidth="1"/>
    <col min="15111" max="15111" width="4.1796875" style="679" customWidth="1"/>
    <col min="15112" max="15360" width="9.1796875" style="679"/>
    <col min="15361" max="15361" width="3.26953125" style="679" customWidth="1"/>
    <col min="15362" max="15362" width="25.26953125" style="679" customWidth="1"/>
    <col min="15363" max="15363" width="17.81640625" style="679" customWidth="1"/>
    <col min="15364" max="15364" width="3.453125" style="679" customWidth="1"/>
    <col min="15365" max="15365" width="27.81640625" style="679" customWidth="1"/>
    <col min="15366" max="15366" width="17.81640625" style="679" customWidth="1"/>
    <col min="15367" max="15367" width="4.1796875" style="679" customWidth="1"/>
    <col min="15368" max="15616" width="9.1796875" style="679"/>
    <col min="15617" max="15617" width="3.26953125" style="679" customWidth="1"/>
    <col min="15618" max="15618" width="25.26953125" style="679" customWidth="1"/>
    <col min="15619" max="15619" width="17.81640625" style="679" customWidth="1"/>
    <col min="15620" max="15620" width="3.453125" style="679" customWidth="1"/>
    <col min="15621" max="15621" width="27.81640625" style="679" customWidth="1"/>
    <col min="15622" max="15622" width="17.81640625" style="679" customWidth="1"/>
    <col min="15623" max="15623" width="4.1796875" style="679" customWidth="1"/>
    <col min="15624" max="15872" width="9.1796875" style="679"/>
    <col min="15873" max="15873" width="3.26953125" style="679" customWidth="1"/>
    <col min="15874" max="15874" width="25.26953125" style="679" customWidth="1"/>
    <col min="15875" max="15875" width="17.81640625" style="679" customWidth="1"/>
    <col min="15876" max="15876" width="3.453125" style="679" customWidth="1"/>
    <col min="15877" max="15877" width="27.81640625" style="679" customWidth="1"/>
    <col min="15878" max="15878" width="17.81640625" style="679" customWidth="1"/>
    <col min="15879" max="15879" width="4.1796875" style="679" customWidth="1"/>
    <col min="15880" max="16128" width="9.1796875" style="679"/>
    <col min="16129" max="16129" width="3.26953125" style="679" customWidth="1"/>
    <col min="16130" max="16130" width="25.26953125" style="679" customWidth="1"/>
    <col min="16131" max="16131" width="17.81640625" style="679" customWidth="1"/>
    <col min="16132" max="16132" width="3.453125" style="679" customWidth="1"/>
    <col min="16133" max="16133" width="27.81640625" style="679" customWidth="1"/>
    <col min="16134" max="16134" width="17.81640625" style="679" customWidth="1"/>
    <col min="16135" max="16135" width="4.1796875" style="679" customWidth="1"/>
    <col min="16136" max="16384" width="9.1796875" style="679"/>
  </cols>
  <sheetData>
    <row r="1" spans="1:10" s="674" customFormat="1" ht="17.25" customHeight="1">
      <c r="A1" s="854"/>
      <c r="B1" s="854"/>
      <c r="C1" s="854"/>
      <c r="D1" s="854"/>
      <c r="E1" s="854"/>
    </row>
    <row r="2" spans="1:10" s="674" customFormat="1" ht="17.25" customHeight="1">
      <c r="A2" s="680"/>
      <c r="B2" s="680"/>
      <c r="C2" s="680"/>
      <c r="D2" s="680"/>
      <c r="E2" s="680"/>
      <c r="F2" s="807"/>
    </row>
    <row r="3" spans="1:10" s="674" customFormat="1" ht="17.25" customHeight="1">
      <c r="B3" s="807"/>
      <c r="C3" s="807"/>
      <c r="D3" s="807"/>
      <c r="E3" s="807"/>
      <c r="F3" s="808" t="s">
        <v>1864</v>
      </c>
    </row>
    <row r="4" spans="1:10" s="674" customFormat="1" ht="17.25" customHeight="1">
      <c r="B4" s="809"/>
      <c r="C4" s="807"/>
      <c r="D4" s="807"/>
      <c r="E4" s="807"/>
      <c r="F4" s="810"/>
    </row>
    <row r="5" spans="1:10" s="677" customFormat="1" ht="17.25" customHeight="1">
      <c r="A5" s="817" t="s">
        <v>1892</v>
      </c>
      <c r="B5" s="817"/>
      <c r="C5" s="811"/>
      <c r="D5" s="811"/>
      <c r="E5" s="811"/>
      <c r="F5" s="811"/>
    </row>
    <row r="6" spans="1:10" s="677" customFormat="1" ht="17.25" customHeight="1">
      <c r="A6" s="676"/>
      <c r="B6" s="811"/>
      <c r="C6" s="811"/>
      <c r="D6" s="811"/>
      <c r="E6" s="811"/>
      <c r="F6" s="811"/>
    </row>
    <row r="7" spans="1:10" s="674" customFormat="1" ht="17.25" customHeight="1">
      <c r="B7" s="807"/>
      <c r="C7" s="807"/>
      <c r="D7" s="807"/>
      <c r="E7" s="807"/>
      <c r="F7" s="807"/>
      <c r="J7" s="678"/>
    </row>
    <row r="8" spans="1:10" s="674" customFormat="1" ht="17.25" customHeight="1">
      <c r="B8" s="807"/>
      <c r="C8" s="807"/>
      <c r="D8" s="807"/>
      <c r="E8" s="807"/>
      <c r="F8" s="807"/>
      <c r="J8" s="678"/>
    </row>
    <row r="9" spans="1:10" s="674" customFormat="1" ht="17.25" customHeight="1">
      <c r="A9" s="674" t="s">
        <v>1813</v>
      </c>
      <c r="B9" s="807"/>
      <c r="C9" s="807"/>
      <c r="D9" s="807"/>
      <c r="E9" s="807"/>
      <c r="F9" s="810" t="s">
        <v>1816</v>
      </c>
      <c r="H9" s="675"/>
    </row>
    <row r="10" spans="1:10" s="674" customFormat="1" ht="17.25" customHeight="1">
      <c r="B10" s="807"/>
      <c r="C10" s="807"/>
      <c r="D10" s="807"/>
      <c r="E10" s="812" t="s">
        <v>1814</v>
      </c>
      <c r="F10" s="810" t="s">
        <v>1817</v>
      </c>
      <c r="H10" s="675"/>
    </row>
    <row r="11" spans="1:10" s="674" customFormat="1" ht="17.25" customHeight="1">
      <c r="B11" s="807"/>
      <c r="C11" s="807"/>
      <c r="D11" s="807"/>
      <c r="E11" s="813"/>
      <c r="F11" s="807"/>
      <c r="H11" s="675"/>
    </row>
    <row r="12" spans="1:10" s="674" customFormat="1" ht="17.25" customHeight="1">
      <c r="B12" s="807"/>
      <c r="C12" s="807"/>
      <c r="D12" s="807"/>
      <c r="E12" s="813"/>
      <c r="F12" s="807"/>
      <c r="H12" s="675"/>
    </row>
    <row r="13" spans="1:10" s="674" customFormat="1" ht="27" customHeight="1">
      <c r="B13" s="807"/>
      <c r="C13" s="807"/>
      <c r="D13" s="807"/>
      <c r="E13" s="812" t="s">
        <v>1815</v>
      </c>
      <c r="F13" s="814"/>
      <c r="H13" s="675"/>
    </row>
    <row r="14" spans="1:10" ht="27" customHeight="1">
      <c r="B14" s="815"/>
      <c r="C14" s="815"/>
      <c r="D14" s="815"/>
      <c r="E14" s="816"/>
      <c r="F14" s="807"/>
    </row>
    <row r="15" spans="1:10" ht="27" customHeight="1">
      <c r="B15" s="815"/>
      <c r="C15" s="815"/>
      <c r="D15" s="815"/>
      <c r="E15" s="812"/>
      <c r="F15" s="814"/>
    </row>
    <row r="16" spans="1:10" ht="27" customHeight="1">
      <c r="B16" s="815"/>
      <c r="C16" s="815"/>
      <c r="D16" s="815"/>
      <c r="E16" s="812"/>
      <c r="F16" s="814"/>
    </row>
    <row r="17" spans="2:6" ht="17.25" customHeight="1">
      <c r="B17" s="815"/>
      <c r="C17" s="815"/>
      <c r="D17" s="815"/>
      <c r="E17" s="816"/>
      <c r="F17" s="807"/>
    </row>
  </sheetData>
  <mergeCells count="1">
    <mergeCell ref="A1:E1"/>
  </mergeCells>
  <phoneticPr fontId="5"/>
  <pageMargins left="0.70866141732283472" right="0.70866141732283472" top="0.74803149606299213" bottom="0.74803149606299213" header="0.31496062992125984" footer="0.31496062992125984"/>
  <pageSetup paperSize="9" scale="94" orientation="portrait" cellComments="asDisplayed"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Q39"/>
  <sheetViews>
    <sheetView showGridLines="0" view="pageLayout" zoomScaleNormal="100" workbookViewId="0">
      <selection activeCell="A2" sqref="A2"/>
    </sheetView>
  </sheetViews>
  <sheetFormatPr defaultColWidth="9.1796875" defaultRowHeight="12"/>
  <cols>
    <col min="1" max="1" width="2.1796875" style="2" customWidth="1"/>
    <col min="2" max="2" width="2.7265625" style="2" customWidth="1"/>
    <col min="3" max="3" width="18.54296875" style="2" customWidth="1"/>
    <col min="4" max="4" width="17.1796875" style="2" customWidth="1"/>
    <col min="5" max="5" width="1.7265625" style="2" customWidth="1"/>
    <col min="6" max="6" width="2.54296875" style="2" customWidth="1"/>
    <col min="7" max="7" width="2.81640625" style="2" customWidth="1"/>
    <col min="8" max="8" width="18.54296875" style="2" customWidth="1"/>
    <col min="9" max="9" width="17.1796875" style="2" bestFit="1" customWidth="1"/>
    <col min="10" max="10" width="2.1796875" style="2" customWidth="1"/>
    <col min="11" max="11" width="5.26953125" style="2" customWidth="1"/>
    <col min="12" max="12" width="15.453125" style="2" bestFit="1" customWidth="1"/>
    <col min="13" max="16" width="12.453125" style="2" customWidth="1"/>
    <col min="17" max="17" width="13.81640625" style="2" bestFit="1" customWidth="1"/>
    <col min="18" max="16384" width="9.1796875" style="2"/>
  </cols>
  <sheetData>
    <row r="1" spans="1:16">
      <c r="A1" s="10" t="s">
        <v>1894</v>
      </c>
      <c r="B1" s="10"/>
      <c r="C1" s="10"/>
      <c r="D1" s="10"/>
      <c r="E1" s="10"/>
      <c r="F1" s="10"/>
      <c r="G1" s="10"/>
      <c r="H1" s="10"/>
      <c r="I1" s="10"/>
      <c r="J1" s="10"/>
    </row>
    <row r="3" spans="1:16">
      <c r="J3" s="177" t="s">
        <v>27</v>
      </c>
    </row>
    <row r="4" spans="1:16">
      <c r="A4" s="3" t="s">
        <v>6</v>
      </c>
      <c r="B4" s="4"/>
      <c r="C4" s="4"/>
      <c r="D4" s="4"/>
      <c r="E4" s="4"/>
      <c r="F4" s="3" t="s">
        <v>9</v>
      </c>
      <c r="G4" s="4"/>
      <c r="H4" s="4"/>
      <c r="I4" s="4"/>
      <c r="J4" s="5"/>
    </row>
    <row r="5" spans="1:16">
      <c r="A5" s="6" t="s">
        <v>8</v>
      </c>
      <c r="F5" s="6" t="s">
        <v>10</v>
      </c>
      <c r="J5" s="7"/>
      <c r="M5" s="178"/>
      <c r="N5" s="178"/>
      <c r="O5" s="178"/>
      <c r="P5" s="178"/>
    </row>
    <row r="6" spans="1:16">
      <c r="A6" s="6" t="s">
        <v>7</v>
      </c>
      <c r="F6" s="6" t="s">
        <v>64</v>
      </c>
      <c r="J6" s="7"/>
      <c r="M6" s="179"/>
      <c r="N6" s="179"/>
      <c r="O6" s="179"/>
      <c r="P6" s="179"/>
    </row>
    <row r="7" spans="1:16">
      <c r="A7" s="6"/>
      <c r="B7" s="2" t="s">
        <v>1356</v>
      </c>
      <c r="D7" s="135"/>
      <c r="E7" s="135"/>
      <c r="F7" s="136"/>
      <c r="G7" s="135" t="s">
        <v>208</v>
      </c>
      <c r="H7" s="135"/>
      <c r="I7" s="135"/>
      <c r="J7" s="137"/>
      <c r="M7" s="179"/>
      <c r="N7" s="179"/>
      <c r="O7" s="179"/>
      <c r="P7" s="179"/>
    </row>
    <row r="8" spans="1:16">
      <c r="A8" s="6"/>
      <c r="B8" s="2" t="s">
        <v>192</v>
      </c>
      <c r="D8" s="135"/>
      <c r="E8" s="135"/>
      <c r="F8" s="136"/>
      <c r="G8" s="135" t="s">
        <v>452</v>
      </c>
      <c r="H8" s="135"/>
      <c r="I8" s="135"/>
      <c r="J8" s="137"/>
      <c r="M8" s="179"/>
      <c r="N8" s="179"/>
      <c r="O8" s="179"/>
      <c r="P8" s="179"/>
    </row>
    <row r="9" spans="1:16">
      <c r="A9" s="6"/>
      <c r="B9" s="2" t="s">
        <v>259</v>
      </c>
      <c r="D9" s="135"/>
      <c r="E9" s="135"/>
      <c r="F9" s="136"/>
      <c r="G9" s="135" t="s">
        <v>207</v>
      </c>
      <c r="I9" s="135"/>
      <c r="J9" s="155"/>
      <c r="M9" s="179"/>
      <c r="N9" s="179"/>
      <c r="O9" s="179"/>
      <c r="P9" s="179"/>
    </row>
    <row r="10" spans="1:16">
      <c r="A10" s="6"/>
      <c r="B10" s="2" t="s">
        <v>193</v>
      </c>
      <c r="D10" s="135"/>
      <c r="E10" s="135"/>
      <c r="F10" s="136"/>
      <c r="G10" s="135" t="s">
        <v>1760</v>
      </c>
      <c r="H10" s="135"/>
      <c r="I10" s="135"/>
      <c r="J10" s="137"/>
      <c r="M10" s="179"/>
      <c r="N10" s="179"/>
      <c r="O10" s="179"/>
      <c r="P10" s="179"/>
    </row>
    <row r="11" spans="1:16">
      <c r="A11" s="6"/>
      <c r="B11" s="2" t="s">
        <v>194</v>
      </c>
      <c r="D11" s="135"/>
      <c r="E11" s="135"/>
      <c r="F11" s="136"/>
      <c r="G11" s="135"/>
      <c r="H11" s="135"/>
      <c r="I11" s="135"/>
      <c r="J11" s="137"/>
      <c r="M11" s="179"/>
      <c r="N11" s="179"/>
      <c r="O11" s="179"/>
      <c r="P11" s="179"/>
    </row>
    <row r="12" spans="1:16">
      <c r="A12" s="6"/>
      <c r="B12" s="2" t="s">
        <v>195</v>
      </c>
      <c r="D12" s="135"/>
      <c r="E12" s="135"/>
      <c r="F12" s="136"/>
      <c r="G12" s="135"/>
      <c r="H12" s="135"/>
      <c r="I12" s="135"/>
      <c r="J12" s="137"/>
      <c r="M12" s="179"/>
      <c r="N12" s="179"/>
      <c r="O12" s="179"/>
      <c r="P12" s="179"/>
    </row>
    <row r="13" spans="1:16">
      <c r="A13" s="6"/>
      <c r="B13" s="2" t="s">
        <v>196</v>
      </c>
      <c r="D13" s="135"/>
      <c r="E13" s="135"/>
      <c r="F13" s="136" t="s">
        <v>11</v>
      </c>
      <c r="G13" s="135"/>
      <c r="H13" s="135"/>
      <c r="I13" s="135"/>
      <c r="J13" s="137"/>
      <c r="M13" s="179"/>
      <c r="N13" s="179"/>
      <c r="O13" s="179"/>
      <c r="P13" s="179"/>
    </row>
    <row r="14" spans="1:16">
      <c r="A14" s="6"/>
      <c r="B14" s="2" t="s">
        <v>197</v>
      </c>
      <c r="D14" s="135"/>
      <c r="E14" s="135"/>
      <c r="F14" s="136"/>
      <c r="G14" s="135"/>
      <c r="H14" s="135"/>
      <c r="I14" s="135"/>
      <c r="J14" s="137"/>
      <c r="M14" s="179"/>
      <c r="N14" s="179"/>
      <c r="O14" s="179"/>
      <c r="P14" s="179"/>
    </row>
    <row r="15" spans="1:16">
      <c r="A15" s="6"/>
      <c r="B15" s="2" t="s">
        <v>198</v>
      </c>
      <c r="D15" s="135"/>
      <c r="E15" s="135"/>
      <c r="F15" s="136" t="s">
        <v>1847</v>
      </c>
      <c r="G15" s="135"/>
      <c r="H15" s="135"/>
      <c r="I15" s="135"/>
      <c r="J15" s="137"/>
      <c r="M15" s="179"/>
      <c r="N15" s="179"/>
      <c r="O15" s="179"/>
      <c r="P15" s="179"/>
    </row>
    <row r="16" spans="1:16">
      <c r="A16" s="6"/>
      <c r="B16" s="2" t="s">
        <v>1756</v>
      </c>
      <c r="D16" s="135"/>
      <c r="E16" s="135"/>
      <c r="F16" s="136"/>
      <c r="G16" s="135" t="s">
        <v>12</v>
      </c>
      <c r="H16" s="135"/>
      <c r="I16" s="135"/>
      <c r="J16" s="137"/>
      <c r="M16" s="179"/>
    </row>
    <row r="17" spans="1:17">
      <c r="A17" s="6"/>
      <c r="B17" s="2" t="s">
        <v>374</v>
      </c>
      <c r="D17" s="135"/>
      <c r="E17" s="135"/>
      <c r="F17" s="136"/>
      <c r="G17" s="135" t="s">
        <v>13</v>
      </c>
      <c r="H17" s="135"/>
      <c r="I17" s="135"/>
      <c r="J17" s="137"/>
    </row>
    <row r="18" spans="1:17">
      <c r="A18" s="6"/>
      <c r="B18" s="2" t="s">
        <v>375</v>
      </c>
      <c r="D18" s="135"/>
      <c r="E18" s="135"/>
      <c r="F18" s="136"/>
      <c r="G18" s="135"/>
      <c r="H18" s="135"/>
      <c r="I18" s="135"/>
      <c r="J18" s="137"/>
      <c r="M18" s="179"/>
      <c r="N18" s="179"/>
      <c r="O18" s="179"/>
      <c r="P18" s="179"/>
      <c r="Q18" s="179"/>
    </row>
    <row r="19" spans="1:17">
      <c r="A19" s="6"/>
      <c r="D19" s="135"/>
      <c r="E19" s="135"/>
      <c r="F19" s="136"/>
      <c r="G19" s="135"/>
      <c r="H19" s="135"/>
      <c r="I19" s="135"/>
      <c r="J19" s="137"/>
      <c r="M19" s="135"/>
      <c r="P19" s="179"/>
    </row>
    <row r="20" spans="1:17">
      <c r="A20" s="6" t="s">
        <v>22</v>
      </c>
      <c r="D20" s="135"/>
      <c r="E20" s="135"/>
      <c r="F20" s="6"/>
      <c r="J20" s="214"/>
      <c r="P20" s="213"/>
    </row>
    <row r="21" spans="1:17">
      <c r="A21" s="6"/>
      <c r="B21" s="2" t="s">
        <v>23</v>
      </c>
      <c r="D21" s="135"/>
      <c r="E21" s="135"/>
      <c r="F21" s="6"/>
      <c r="J21" s="214"/>
    </row>
    <row r="22" spans="1:17">
      <c r="A22" s="6"/>
      <c r="C22" s="2" t="s">
        <v>24</v>
      </c>
      <c r="D22" s="135"/>
      <c r="E22" s="135"/>
      <c r="F22" s="136"/>
      <c r="G22" s="135"/>
      <c r="H22" s="135"/>
      <c r="I22" s="135"/>
      <c r="J22" s="137"/>
    </row>
    <row r="23" spans="1:17">
      <c r="A23" s="6"/>
      <c r="C23" s="2" t="s">
        <v>199</v>
      </c>
      <c r="D23" s="135"/>
      <c r="E23" s="135"/>
      <c r="F23" s="136"/>
      <c r="G23" s="135"/>
      <c r="H23" s="135"/>
      <c r="I23" s="135"/>
      <c r="J23" s="137"/>
    </row>
    <row r="24" spans="1:17">
      <c r="A24" s="6"/>
      <c r="C24" s="2" t="s">
        <v>200</v>
      </c>
      <c r="D24" s="135"/>
      <c r="E24" s="135"/>
      <c r="F24" s="136"/>
      <c r="G24" s="135"/>
      <c r="H24" s="135"/>
      <c r="I24" s="135"/>
      <c r="J24" s="137"/>
    </row>
    <row r="25" spans="1:17">
      <c r="A25" s="6"/>
      <c r="C25" s="2" t="s">
        <v>201</v>
      </c>
      <c r="D25" s="135"/>
      <c r="E25" s="135"/>
      <c r="F25" s="136"/>
      <c r="G25" s="135"/>
      <c r="H25" s="135"/>
      <c r="I25" s="135"/>
      <c r="J25" s="137"/>
    </row>
    <row r="26" spans="1:17">
      <c r="A26" s="6"/>
      <c r="C26" s="2" t="s">
        <v>202</v>
      </c>
      <c r="D26" s="135"/>
      <c r="E26" s="135"/>
      <c r="F26" s="138" t="s">
        <v>14</v>
      </c>
      <c r="G26" s="139"/>
      <c r="H26" s="139"/>
      <c r="I26" s="139"/>
      <c r="J26" s="140"/>
    </row>
    <row r="27" spans="1:17">
      <c r="A27" s="6"/>
      <c r="B27" s="2" t="s">
        <v>25</v>
      </c>
      <c r="D27" s="135"/>
      <c r="E27" s="135"/>
      <c r="F27" s="136" t="s">
        <v>15</v>
      </c>
      <c r="G27" s="135"/>
      <c r="H27" s="135"/>
      <c r="I27" s="135"/>
      <c r="J27" s="137"/>
    </row>
    <row r="28" spans="1:17">
      <c r="A28" s="6"/>
      <c r="B28" s="2" t="s">
        <v>26</v>
      </c>
      <c r="D28" s="135"/>
      <c r="E28" s="135"/>
      <c r="F28" s="136"/>
      <c r="G28" s="135" t="s">
        <v>16</v>
      </c>
      <c r="H28" s="135"/>
      <c r="I28" s="135"/>
      <c r="J28" s="137"/>
    </row>
    <row r="29" spans="1:17">
      <c r="A29" s="6"/>
      <c r="C29" s="2" t="s">
        <v>203</v>
      </c>
      <c r="D29" s="135"/>
      <c r="E29" s="135"/>
      <c r="F29" s="136"/>
      <c r="G29" s="135" t="s">
        <v>376</v>
      </c>
      <c r="H29" s="135"/>
      <c r="I29" s="135"/>
      <c r="J29" s="137"/>
    </row>
    <row r="30" spans="1:17">
      <c r="A30" s="6"/>
      <c r="C30" s="2" t="s">
        <v>204</v>
      </c>
      <c r="D30" s="135"/>
      <c r="E30" s="135"/>
      <c r="F30" s="136"/>
      <c r="G30" s="135" t="s">
        <v>17</v>
      </c>
      <c r="H30" s="135"/>
      <c r="I30" s="135"/>
      <c r="J30" s="137"/>
    </row>
    <row r="31" spans="1:17">
      <c r="A31" s="6"/>
      <c r="D31" s="135"/>
      <c r="E31" s="135"/>
      <c r="F31" s="136"/>
      <c r="G31" s="135" t="s">
        <v>18</v>
      </c>
      <c r="H31" s="135"/>
      <c r="I31" s="135"/>
      <c r="J31" s="137"/>
    </row>
    <row r="32" spans="1:17">
      <c r="A32" s="6"/>
      <c r="D32" s="135"/>
      <c r="E32" s="135"/>
      <c r="F32" s="136"/>
      <c r="G32" s="135"/>
      <c r="H32" s="135"/>
      <c r="I32" s="135"/>
      <c r="J32" s="137"/>
    </row>
    <row r="33" spans="1:10">
      <c r="A33" s="6"/>
      <c r="D33" s="135"/>
      <c r="E33" s="135"/>
      <c r="F33" s="136"/>
      <c r="G33" s="135"/>
      <c r="H33" s="135"/>
      <c r="I33" s="135"/>
      <c r="J33" s="137"/>
    </row>
    <row r="34" spans="1:10">
      <c r="A34" s="6"/>
      <c r="D34" s="135"/>
      <c r="E34" s="135"/>
      <c r="F34" s="138" t="s">
        <v>19</v>
      </c>
      <c r="G34" s="139"/>
      <c r="H34" s="139"/>
      <c r="I34" s="139"/>
      <c r="J34" s="140"/>
    </row>
    <row r="35" spans="1:10">
      <c r="A35" s="8" t="s">
        <v>21</v>
      </c>
      <c r="B35" s="9"/>
      <c r="C35" s="9"/>
      <c r="D35" s="139"/>
      <c r="E35" s="139"/>
      <c r="F35" s="138" t="s">
        <v>20</v>
      </c>
      <c r="G35" s="139"/>
      <c r="H35" s="139"/>
      <c r="I35" s="139"/>
      <c r="J35" s="140"/>
    </row>
    <row r="37" spans="1:10">
      <c r="A37" s="852"/>
    </row>
    <row r="38" spans="1:10">
      <c r="A38" s="855"/>
      <c r="B38" s="855"/>
      <c r="C38" s="855"/>
      <c r="D38" s="855"/>
      <c r="E38" s="855"/>
      <c r="F38" s="855"/>
      <c r="G38" s="855"/>
      <c r="H38" s="855"/>
      <c r="I38" s="855"/>
      <c r="J38" s="855"/>
    </row>
    <row r="39" spans="1:10">
      <c r="A39" s="855"/>
      <c r="B39" s="855"/>
      <c r="C39" s="855"/>
      <c r="D39" s="855"/>
      <c r="E39" s="855"/>
      <c r="F39" s="855"/>
      <c r="G39" s="855"/>
      <c r="H39" s="855"/>
      <c r="I39" s="855"/>
      <c r="J39" s="855"/>
    </row>
  </sheetData>
  <mergeCells count="1">
    <mergeCell ref="A38:J39"/>
  </mergeCells>
  <phoneticPr fontId="5"/>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J34"/>
  <sheetViews>
    <sheetView showGridLines="0" view="pageLayout" zoomScaleNormal="100" zoomScaleSheetLayoutView="100" workbookViewId="0">
      <selection activeCell="A2" sqref="A2"/>
    </sheetView>
  </sheetViews>
  <sheetFormatPr defaultColWidth="9.1796875" defaultRowHeight="12" outlineLevelRow="1"/>
  <cols>
    <col min="1" max="1" width="2.1796875" style="2" customWidth="1"/>
    <col min="2" max="2" width="2.7265625" style="2" customWidth="1"/>
    <col min="3" max="3" width="14.7265625" style="2" customWidth="1"/>
    <col min="4" max="4" width="4.54296875" style="2" customWidth="1"/>
    <col min="5" max="5" width="13.1796875" style="2" bestFit="1" customWidth="1"/>
    <col min="6" max="6" width="2.54296875" style="2" customWidth="1"/>
    <col min="7" max="7" width="2.81640625" style="2" customWidth="1"/>
    <col min="8" max="8" width="30" style="2" customWidth="1"/>
    <col min="9" max="9" width="15.1796875" style="2" bestFit="1" customWidth="1"/>
    <col min="10" max="16384" width="9.1796875" style="2"/>
  </cols>
  <sheetData>
    <row r="1" spans="1:10">
      <c r="A1" s="10" t="s">
        <v>1895</v>
      </c>
      <c r="B1" s="10"/>
      <c r="C1" s="10"/>
      <c r="D1" s="10"/>
      <c r="E1" s="10"/>
      <c r="F1" s="10"/>
      <c r="G1" s="10"/>
      <c r="H1" s="10"/>
      <c r="I1" s="10"/>
      <c r="J1" s="10"/>
    </row>
    <row r="3" spans="1:10">
      <c r="I3" s="184"/>
    </row>
    <row r="4" spans="1:10">
      <c r="A4" s="409" t="s">
        <v>28</v>
      </c>
      <c r="B4" s="410"/>
      <c r="C4" s="410"/>
      <c r="D4" s="410" t="s">
        <v>29</v>
      </c>
      <c r="E4" s="410"/>
      <c r="F4" s="410"/>
      <c r="G4" s="410"/>
      <c r="H4" s="410"/>
      <c r="I4" s="412"/>
    </row>
    <row r="5" spans="1:10">
      <c r="A5" s="409"/>
      <c r="B5" s="410"/>
      <c r="C5" s="410"/>
      <c r="D5" s="410"/>
      <c r="E5" s="410"/>
      <c r="F5" s="410"/>
      <c r="G5" s="410"/>
      <c r="H5" s="410"/>
      <c r="I5" s="412"/>
    </row>
    <row r="6" spans="1:10">
      <c r="A6" s="409" t="s">
        <v>1828</v>
      </c>
      <c r="B6" s="410"/>
      <c r="C6" s="410"/>
      <c r="D6" s="410" t="s">
        <v>33</v>
      </c>
      <c r="E6" s="410"/>
      <c r="F6" s="410"/>
      <c r="G6" s="410"/>
      <c r="H6" s="410"/>
      <c r="I6" s="412"/>
    </row>
    <row r="7" spans="1:10">
      <c r="A7" s="409" t="s">
        <v>11</v>
      </c>
      <c r="B7" s="410"/>
      <c r="C7" s="410"/>
      <c r="D7" s="410" t="s">
        <v>34</v>
      </c>
      <c r="E7" s="410"/>
      <c r="F7" s="410"/>
      <c r="G7" s="410"/>
      <c r="H7" s="410"/>
      <c r="I7" s="412"/>
    </row>
    <row r="8" spans="1:10">
      <c r="A8" s="409" t="s">
        <v>30</v>
      </c>
      <c r="B8" s="410"/>
      <c r="C8" s="410"/>
      <c r="D8" s="410" t="s">
        <v>1355</v>
      </c>
      <c r="E8" s="410"/>
      <c r="F8" s="410"/>
      <c r="G8" s="410"/>
      <c r="H8" s="410"/>
      <c r="I8" s="412"/>
    </row>
    <row r="9" spans="1:10">
      <c r="A9" s="409"/>
      <c r="B9" s="410"/>
      <c r="C9" s="410" t="s">
        <v>31</v>
      </c>
      <c r="D9" s="410" t="s">
        <v>1752</v>
      </c>
      <c r="E9" s="410"/>
      <c r="F9" s="410"/>
      <c r="G9" s="410"/>
      <c r="H9" s="410"/>
      <c r="I9" s="412"/>
    </row>
    <row r="10" spans="1:10">
      <c r="A10" s="409"/>
      <c r="B10" s="410"/>
      <c r="C10" s="410"/>
      <c r="D10" s="410"/>
      <c r="E10" s="410"/>
      <c r="F10" s="410"/>
      <c r="G10" s="410"/>
      <c r="H10" s="410"/>
      <c r="I10" s="412"/>
    </row>
    <row r="11" spans="1:10">
      <c r="A11" s="409" t="s">
        <v>32</v>
      </c>
      <c r="B11" s="410"/>
      <c r="C11" s="410"/>
      <c r="D11" s="410" t="s">
        <v>1753</v>
      </c>
      <c r="E11" s="410"/>
      <c r="F11" s="410"/>
      <c r="G11" s="410"/>
      <c r="H11" s="410"/>
      <c r="I11" s="412"/>
    </row>
    <row r="12" spans="1:10">
      <c r="A12" s="409" t="s">
        <v>1848</v>
      </c>
      <c r="B12" s="410"/>
      <c r="C12" s="410"/>
      <c r="D12" s="410" t="s">
        <v>1754</v>
      </c>
      <c r="E12" s="410"/>
      <c r="F12" s="410"/>
      <c r="G12" s="410"/>
      <c r="H12" s="410"/>
      <c r="I12" s="412"/>
    </row>
    <row r="13" spans="1:10">
      <c r="A13" s="409" t="s">
        <v>1849</v>
      </c>
      <c r="B13" s="410"/>
      <c r="C13" s="410"/>
      <c r="D13" s="410" t="s">
        <v>1801</v>
      </c>
      <c r="E13" s="410"/>
      <c r="F13" s="410"/>
      <c r="G13" s="410"/>
      <c r="H13" s="410"/>
      <c r="I13" s="413"/>
    </row>
    <row r="14" spans="1:10">
      <c r="I14" s="135"/>
    </row>
    <row r="15" spans="1:10">
      <c r="I15" s="135"/>
    </row>
    <row r="16" spans="1:10">
      <c r="B16" s="2" t="s">
        <v>1347</v>
      </c>
      <c r="I16" s="135"/>
    </row>
    <row r="17" spans="1:9">
      <c r="B17" s="643" t="s">
        <v>37</v>
      </c>
      <c r="C17" s="644"/>
      <c r="D17" s="644"/>
      <c r="E17" s="642" t="s">
        <v>38</v>
      </c>
      <c r="F17" s="644" t="s">
        <v>1755</v>
      </c>
      <c r="G17" s="644"/>
      <c r="H17" s="644"/>
      <c r="I17" s="645"/>
    </row>
    <row r="18" spans="1:9">
      <c r="B18" s="409" t="s">
        <v>39</v>
      </c>
      <c r="C18" s="410"/>
      <c r="D18" s="410"/>
      <c r="E18" s="412"/>
      <c r="F18" s="410" t="s">
        <v>1818</v>
      </c>
      <c r="G18" s="410"/>
      <c r="H18" s="410"/>
      <c r="I18" s="411"/>
    </row>
    <row r="19" spans="1:9">
      <c r="B19" s="409" t="s">
        <v>1850</v>
      </c>
      <c r="C19" s="410"/>
      <c r="D19" s="410"/>
      <c r="E19" s="412"/>
      <c r="F19" s="410"/>
      <c r="G19" s="410"/>
      <c r="H19" s="410"/>
      <c r="I19" s="411"/>
    </row>
    <row r="20" spans="1:9">
      <c r="B20" s="409" t="s">
        <v>1851</v>
      </c>
      <c r="C20" s="410"/>
      <c r="D20" s="410"/>
      <c r="E20" s="412"/>
      <c r="F20" s="410"/>
      <c r="G20" s="410"/>
      <c r="H20" s="410"/>
      <c r="I20" s="411"/>
    </row>
    <row r="21" spans="1:9">
      <c r="B21" s="409" t="s">
        <v>1800</v>
      </c>
      <c r="C21" s="410"/>
      <c r="D21" s="410"/>
      <c r="E21" s="412"/>
      <c r="F21" s="410"/>
      <c r="G21" s="410"/>
      <c r="H21" s="410"/>
      <c r="I21" s="411"/>
    </row>
    <row r="22" spans="1:9" hidden="1" outlineLevel="1">
      <c r="B22" s="409"/>
      <c r="C22" s="410" t="s">
        <v>1802</v>
      </c>
      <c r="D22" s="410"/>
      <c r="E22" s="412">
        <f>16027*300/1000*100</f>
        <v>480810.00000000006</v>
      </c>
      <c r="F22" s="856" t="s">
        <v>1805</v>
      </c>
      <c r="G22" s="857"/>
      <c r="H22" s="857"/>
      <c r="I22" s="858"/>
    </row>
    <row r="23" spans="1:9" hidden="1" outlineLevel="1">
      <c r="B23" s="409"/>
      <c r="C23" s="410" t="s">
        <v>1803</v>
      </c>
      <c r="D23" s="410"/>
      <c r="E23" s="412">
        <f>90000*3</f>
        <v>270000</v>
      </c>
      <c r="F23" s="410" t="s">
        <v>1808</v>
      </c>
      <c r="G23" s="410"/>
      <c r="H23" s="410"/>
      <c r="I23" s="411"/>
    </row>
    <row r="24" spans="1:9" hidden="1" outlineLevel="1">
      <c r="B24" s="409"/>
      <c r="C24" s="410" t="s">
        <v>1804</v>
      </c>
      <c r="D24" s="410"/>
      <c r="E24" s="412" t="e">
        <f>#REF!</f>
        <v>#REF!</v>
      </c>
      <c r="F24" s="410" t="s">
        <v>1809</v>
      </c>
      <c r="G24" s="410"/>
      <c r="H24" s="410"/>
      <c r="I24" s="411"/>
    </row>
    <row r="25" spans="1:9" hidden="1" outlineLevel="1">
      <c r="B25" s="409"/>
      <c r="C25" s="410" t="s">
        <v>1806</v>
      </c>
      <c r="D25" s="410"/>
      <c r="E25" s="412">
        <v>1000000</v>
      </c>
      <c r="F25" s="410" t="s">
        <v>1807</v>
      </c>
      <c r="G25" s="410"/>
      <c r="H25" s="410"/>
      <c r="I25" s="411"/>
    </row>
    <row r="26" spans="1:9" collapsed="1">
      <c r="B26" s="409" t="s">
        <v>40</v>
      </c>
      <c r="C26" s="410"/>
      <c r="D26" s="410"/>
      <c r="E26" s="412"/>
      <c r="F26" s="410"/>
      <c r="G26" s="410"/>
      <c r="H26" s="410"/>
      <c r="I26" s="411"/>
    </row>
    <row r="27" spans="1:9" hidden="1" outlineLevel="1">
      <c r="I27" s="135"/>
    </row>
    <row r="28" spans="1:9" hidden="1" outlineLevel="1">
      <c r="I28" s="135"/>
    </row>
    <row r="29" spans="1:9" hidden="1" outlineLevel="1"/>
    <row r="30" spans="1:9" hidden="1" outlineLevel="1"/>
    <row r="31" spans="1:9" collapsed="1"/>
    <row r="32" spans="1:9">
      <c r="A32" s="852"/>
    </row>
    <row r="33" spans="1:10" ht="12" customHeight="1">
      <c r="A33" s="855"/>
      <c r="B33" s="855"/>
      <c r="C33" s="855"/>
      <c r="D33" s="855"/>
      <c r="E33" s="855"/>
      <c r="F33" s="855"/>
      <c r="G33" s="855"/>
      <c r="H33" s="855"/>
      <c r="I33" s="855"/>
      <c r="J33" s="698"/>
    </row>
    <row r="34" spans="1:10">
      <c r="A34" s="855"/>
      <c r="B34" s="855"/>
      <c r="C34" s="855"/>
      <c r="D34" s="855"/>
      <c r="E34" s="855"/>
      <c r="F34" s="855"/>
      <c r="G34" s="855"/>
      <c r="H34" s="855"/>
      <c r="I34" s="855"/>
      <c r="J34" s="698"/>
    </row>
  </sheetData>
  <mergeCells count="2">
    <mergeCell ref="F22:I22"/>
    <mergeCell ref="A33:I34"/>
  </mergeCells>
  <phoneticPr fontId="5"/>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K41"/>
  <sheetViews>
    <sheetView showGridLines="0" zoomScaleNormal="100" workbookViewId="0">
      <selection activeCell="H10" sqref="H10"/>
    </sheetView>
  </sheetViews>
  <sheetFormatPr defaultColWidth="9.1796875" defaultRowHeight="10" customHeight="1" outlineLevelRow="1"/>
  <cols>
    <col min="1" max="1" width="2.54296875" style="12" customWidth="1"/>
    <col min="2" max="2" width="9.1796875" style="12"/>
    <col min="3" max="3" width="28.81640625" style="12" customWidth="1"/>
    <col min="4" max="9" width="12.81640625" style="30" customWidth="1"/>
    <col min="10" max="10" width="31.81640625" style="12" customWidth="1"/>
    <col min="11" max="16384" width="9.1796875" style="12"/>
  </cols>
  <sheetData>
    <row r="1" spans="1:11" ht="21.75" customHeight="1">
      <c r="A1" s="699" t="s">
        <v>1886</v>
      </c>
      <c r="B1" s="11"/>
      <c r="C1" s="11"/>
      <c r="D1" s="29"/>
      <c r="E1" s="29"/>
      <c r="F1" s="29"/>
      <c r="G1" s="29"/>
      <c r="H1" s="29"/>
      <c r="I1" s="29"/>
      <c r="J1" s="11"/>
      <c r="K1" s="11"/>
    </row>
    <row r="2" spans="1:11" ht="11"/>
    <row r="3" spans="1:11" ht="14">
      <c r="A3" s="700" t="s">
        <v>42</v>
      </c>
      <c r="J3" s="177" t="s">
        <v>27</v>
      </c>
    </row>
    <row r="4" spans="1:11" ht="36">
      <c r="A4" s="714" t="s">
        <v>43</v>
      </c>
      <c r="B4" s="701"/>
      <c r="C4" s="702" t="s">
        <v>44</v>
      </c>
      <c r="D4" s="703" t="s">
        <v>1858</v>
      </c>
      <c r="E4" s="703" t="s">
        <v>45</v>
      </c>
      <c r="F4" s="704" t="s">
        <v>54</v>
      </c>
      <c r="G4" s="703" t="s">
        <v>47</v>
      </c>
      <c r="H4" s="703" t="s">
        <v>55</v>
      </c>
      <c r="I4" s="704" t="s">
        <v>1859</v>
      </c>
      <c r="J4" s="705" t="s">
        <v>48</v>
      </c>
    </row>
    <row r="5" spans="1:11" ht="11">
      <c r="A5" s="16"/>
      <c r="B5" s="17"/>
      <c r="C5" s="19"/>
      <c r="D5" s="31" t="s">
        <v>57</v>
      </c>
      <c r="E5" s="31" t="s">
        <v>58</v>
      </c>
      <c r="F5" s="31" t="s">
        <v>59</v>
      </c>
      <c r="G5" s="31" t="s">
        <v>60</v>
      </c>
      <c r="H5" s="31" t="s">
        <v>61</v>
      </c>
      <c r="I5" s="32" t="s">
        <v>1860</v>
      </c>
      <c r="J5" s="20"/>
    </row>
    <row r="6" spans="1:11" ht="12">
      <c r="A6" s="706" t="s">
        <v>1356</v>
      </c>
      <c r="B6" s="707"/>
      <c r="C6" s="21"/>
      <c r="D6" s="33"/>
      <c r="E6" s="33"/>
      <c r="F6" s="33"/>
      <c r="G6" s="33"/>
      <c r="H6" s="33"/>
      <c r="I6" s="33"/>
      <c r="J6" s="13"/>
    </row>
    <row r="7" spans="1:11" ht="12">
      <c r="A7" s="6"/>
      <c r="B7" s="708" t="s">
        <v>49</v>
      </c>
      <c r="C7" s="22"/>
      <c r="D7" s="41"/>
      <c r="E7" s="41"/>
      <c r="F7" s="41"/>
      <c r="G7" s="41"/>
      <c r="H7" s="41"/>
      <c r="I7" s="41"/>
      <c r="J7" s="23"/>
    </row>
    <row r="8" spans="1:11" ht="12">
      <c r="A8" s="6"/>
      <c r="B8" s="708" t="s">
        <v>49</v>
      </c>
      <c r="C8" s="22"/>
      <c r="D8" s="37"/>
      <c r="E8" s="37"/>
      <c r="F8" s="41"/>
      <c r="G8" s="37"/>
      <c r="H8" s="37"/>
      <c r="I8" s="41"/>
      <c r="J8" s="23"/>
    </row>
    <row r="9" spans="1:11" ht="24">
      <c r="A9" s="6"/>
      <c r="B9" s="709" t="s">
        <v>51</v>
      </c>
      <c r="C9" s="25"/>
      <c r="D9" s="37"/>
      <c r="E9" s="37"/>
      <c r="F9" s="37"/>
      <c r="G9" s="37"/>
      <c r="H9" s="37"/>
      <c r="I9" s="37"/>
      <c r="J9" s="34"/>
    </row>
    <row r="10" spans="1:11" ht="24">
      <c r="A10" s="6"/>
      <c r="B10" s="710" t="s">
        <v>52</v>
      </c>
      <c r="C10" s="25"/>
      <c r="D10" s="37"/>
      <c r="E10" s="37"/>
      <c r="F10" s="37"/>
      <c r="G10" s="37"/>
      <c r="H10" s="37"/>
      <c r="I10" s="37"/>
      <c r="J10" s="18"/>
    </row>
    <row r="11" spans="1:11" ht="12">
      <c r="A11" s="6"/>
      <c r="B11" s="6"/>
      <c r="C11" s="26"/>
      <c r="D11" s="38"/>
      <c r="E11" s="38"/>
      <c r="F11" s="38"/>
      <c r="G11" s="38"/>
      <c r="H11" s="38"/>
      <c r="I11" s="38"/>
      <c r="J11" s="43"/>
    </row>
    <row r="12" spans="1:11" ht="12">
      <c r="A12" s="6"/>
      <c r="B12" s="6"/>
      <c r="C12" s="26"/>
      <c r="D12" s="38"/>
      <c r="E12" s="38"/>
      <c r="F12" s="38"/>
      <c r="G12" s="38"/>
      <c r="H12" s="38"/>
      <c r="I12" s="38"/>
      <c r="J12" s="24"/>
    </row>
    <row r="13" spans="1:11" ht="12">
      <c r="A13" s="6"/>
      <c r="B13" s="6"/>
      <c r="C13" s="26"/>
      <c r="D13" s="39"/>
      <c r="E13" s="38"/>
      <c r="F13" s="38"/>
      <c r="G13" s="38"/>
      <c r="H13" s="38"/>
      <c r="I13" s="38"/>
      <c r="J13" s="43"/>
    </row>
    <row r="14" spans="1:11" ht="12">
      <c r="A14" s="6"/>
      <c r="B14" s="711"/>
      <c r="C14" s="35"/>
      <c r="D14" s="39"/>
      <c r="E14" s="39"/>
      <c r="F14" s="39"/>
      <c r="G14" s="38"/>
      <c r="H14" s="39"/>
      <c r="I14" s="39"/>
      <c r="J14" s="43"/>
    </row>
    <row r="15" spans="1:11" ht="12">
      <c r="A15" s="6"/>
      <c r="B15" s="6"/>
      <c r="C15" s="26"/>
      <c r="D15" s="38"/>
      <c r="E15" s="38"/>
      <c r="F15" s="38"/>
      <c r="G15" s="38"/>
      <c r="H15" s="38"/>
      <c r="I15" s="38"/>
      <c r="J15" s="43"/>
    </row>
    <row r="16" spans="1:11" ht="12">
      <c r="A16" s="6"/>
      <c r="B16" s="6"/>
      <c r="C16" s="26"/>
      <c r="D16" s="38"/>
      <c r="E16" s="38"/>
      <c r="F16" s="38"/>
      <c r="G16" s="38"/>
      <c r="H16" s="38"/>
      <c r="I16" s="38"/>
      <c r="J16" s="24"/>
    </row>
    <row r="17" spans="1:10" ht="12">
      <c r="A17" s="6"/>
      <c r="B17" s="6"/>
      <c r="C17" s="26"/>
      <c r="D17" s="38"/>
      <c r="E17" s="38"/>
      <c r="F17" s="38"/>
      <c r="G17" s="38"/>
      <c r="H17" s="38"/>
      <c r="I17" s="38"/>
      <c r="J17" s="43"/>
    </row>
    <row r="18" spans="1:10" ht="12">
      <c r="A18" s="6"/>
      <c r="B18" s="6"/>
      <c r="C18" s="26"/>
      <c r="D18" s="38"/>
      <c r="E18" s="38"/>
      <c r="F18" s="38"/>
      <c r="G18" s="38"/>
      <c r="H18" s="38"/>
      <c r="I18" s="38"/>
      <c r="J18" s="24"/>
    </row>
    <row r="19" spans="1:10" ht="12">
      <c r="A19" s="6"/>
      <c r="B19" s="6"/>
      <c r="C19" s="26"/>
      <c r="D19" s="38"/>
      <c r="E19" s="38"/>
      <c r="F19" s="38"/>
      <c r="G19" s="38"/>
      <c r="H19" s="38"/>
      <c r="I19" s="38"/>
      <c r="J19" s="43"/>
    </row>
    <row r="20" spans="1:10" ht="12">
      <c r="A20" s="6"/>
      <c r="B20" s="6"/>
      <c r="C20" s="35"/>
      <c r="D20" s="39"/>
      <c r="E20" s="39"/>
      <c r="F20" s="39"/>
      <c r="G20" s="39"/>
      <c r="H20" s="39"/>
      <c r="I20" s="39"/>
      <c r="J20" s="43"/>
    </row>
    <row r="21" spans="1:10" ht="12">
      <c r="A21" s="6"/>
      <c r="B21" s="6"/>
      <c r="C21" s="26"/>
      <c r="D21" s="42"/>
      <c r="E21" s="38"/>
      <c r="F21" s="38"/>
      <c r="G21" s="38"/>
      <c r="H21" s="38"/>
      <c r="I21" s="38"/>
      <c r="J21" s="183"/>
    </row>
    <row r="22" spans="1:10" ht="12" hidden="1" outlineLevel="1">
      <c r="A22" s="6"/>
      <c r="B22" s="6"/>
      <c r="C22" s="26"/>
      <c r="D22" s="38"/>
      <c r="E22" s="38"/>
      <c r="F22" s="38"/>
      <c r="G22" s="38"/>
      <c r="H22" s="38"/>
      <c r="I22" s="38"/>
      <c r="J22" s="24"/>
    </row>
    <row r="23" spans="1:10" ht="12" hidden="1" outlineLevel="1">
      <c r="A23" s="6"/>
      <c r="B23" s="6"/>
      <c r="C23" s="26"/>
      <c r="D23" s="38"/>
      <c r="E23" s="38"/>
      <c r="F23" s="38"/>
      <c r="G23" s="38"/>
      <c r="H23" s="38"/>
      <c r="I23" s="38"/>
      <c r="J23" s="24"/>
    </row>
    <row r="24" spans="1:10" ht="12" hidden="1" outlineLevel="1">
      <c r="A24" s="6"/>
      <c r="B24" s="6"/>
      <c r="C24" s="26"/>
      <c r="D24" s="38"/>
      <c r="E24" s="38"/>
      <c r="F24" s="38"/>
      <c r="G24" s="38"/>
      <c r="H24" s="38"/>
      <c r="I24" s="38"/>
      <c r="J24" s="24"/>
    </row>
    <row r="25" spans="1:10" ht="24" collapsed="1">
      <c r="A25" s="6"/>
      <c r="B25" s="710" t="s">
        <v>53</v>
      </c>
      <c r="C25" s="25"/>
      <c r="D25" s="37"/>
      <c r="E25" s="37"/>
      <c r="F25" s="37"/>
      <c r="G25" s="37"/>
      <c r="H25" s="37"/>
      <c r="I25" s="37"/>
      <c r="J25" s="44"/>
    </row>
    <row r="26" spans="1:10" ht="12">
      <c r="A26" s="6"/>
      <c r="B26" s="6"/>
      <c r="C26" s="26"/>
      <c r="D26" s="42"/>
      <c r="E26" s="38"/>
      <c r="F26" s="38"/>
      <c r="G26" s="38"/>
      <c r="H26" s="38"/>
      <c r="I26" s="38"/>
      <c r="J26" s="43"/>
    </row>
    <row r="27" spans="1:10" ht="10" customHeight="1">
      <c r="A27" s="712"/>
      <c r="B27" s="8" t="s">
        <v>50</v>
      </c>
      <c r="C27" s="28"/>
      <c r="D27" s="40"/>
      <c r="E27" s="40"/>
      <c r="F27" s="40"/>
      <c r="G27" s="40"/>
      <c r="H27" s="40"/>
      <c r="I27" s="40"/>
      <c r="J27" s="28"/>
    </row>
    <row r="28" spans="1:10" ht="12">
      <c r="A28" s="705" t="s">
        <v>184</v>
      </c>
      <c r="B28" s="713"/>
      <c r="C28" s="26"/>
      <c r="D28" s="38"/>
      <c r="E28" s="38"/>
      <c r="F28" s="38"/>
      <c r="G28" s="38"/>
      <c r="H28" s="38"/>
      <c r="I28" s="38"/>
      <c r="J28" s="34"/>
    </row>
    <row r="29" spans="1:10" ht="11">
      <c r="A29" s="14"/>
      <c r="B29" s="36"/>
      <c r="C29" s="35"/>
      <c r="D29" s="39"/>
      <c r="E29" s="39"/>
      <c r="F29" s="39"/>
      <c r="G29" s="39"/>
      <c r="H29" s="39"/>
      <c r="I29" s="39"/>
      <c r="J29" s="43"/>
    </row>
    <row r="30" spans="1:10" ht="11">
      <c r="A30" s="14"/>
      <c r="B30" s="36"/>
      <c r="C30" s="26"/>
      <c r="D30" s="39"/>
      <c r="E30" s="39"/>
      <c r="F30" s="39"/>
      <c r="G30" s="38"/>
      <c r="H30" s="39"/>
      <c r="I30" s="39"/>
      <c r="J30" s="43"/>
    </row>
    <row r="31" spans="1:10" ht="11">
      <c r="A31" s="14"/>
      <c r="B31" s="36"/>
      <c r="C31" s="26"/>
      <c r="D31" s="39"/>
      <c r="E31" s="38"/>
      <c r="F31" s="38"/>
      <c r="G31" s="38"/>
      <c r="H31" s="38"/>
      <c r="I31" s="38"/>
      <c r="J31" s="43"/>
    </row>
    <row r="32" spans="1:10" ht="11">
      <c r="A32" s="14"/>
      <c r="B32" s="36"/>
      <c r="C32" s="26"/>
      <c r="D32" s="39"/>
      <c r="E32" s="38"/>
      <c r="F32" s="38"/>
      <c r="G32" s="38"/>
      <c r="H32" s="38"/>
      <c r="I32" s="38"/>
      <c r="J32" s="43"/>
    </row>
    <row r="33" spans="1:10" ht="11">
      <c r="A33" s="14"/>
      <c r="B33" s="36"/>
      <c r="C33" s="26"/>
      <c r="D33" s="38"/>
      <c r="E33" s="38"/>
      <c r="F33" s="38"/>
      <c r="G33" s="38"/>
      <c r="H33" s="38"/>
      <c r="I33" s="38"/>
      <c r="J33" s="43"/>
    </row>
    <row r="34" spans="1:10" ht="11">
      <c r="A34" s="14"/>
      <c r="B34" s="36"/>
      <c r="C34" s="26"/>
      <c r="D34" s="38"/>
      <c r="E34" s="38"/>
      <c r="F34" s="38"/>
      <c r="G34" s="38"/>
      <c r="H34" s="38"/>
      <c r="I34" s="38"/>
      <c r="J34" s="43"/>
    </row>
    <row r="35" spans="1:10" ht="10" customHeight="1">
      <c r="A35" s="15"/>
      <c r="B35" s="134"/>
      <c r="C35" s="8" t="s">
        <v>50</v>
      </c>
      <c r="D35" s="40"/>
      <c r="E35" s="40"/>
      <c r="F35" s="40"/>
      <c r="G35" s="40"/>
      <c r="H35" s="40"/>
      <c r="I35" s="40"/>
      <c r="J35" s="28"/>
    </row>
    <row r="37" spans="1:10" ht="10" customHeight="1">
      <c r="A37" s="852"/>
    </row>
    <row r="38" spans="1:10" ht="10" customHeight="1">
      <c r="F38" s="12"/>
    </row>
    <row r="39" spans="1:10" ht="10" customHeight="1">
      <c r="F39" s="12"/>
    </row>
    <row r="40" spans="1:10" ht="10" customHeight="1">
      <c r="F40" s="12"/>
    </row>
    <row r="41" spans="1:10" ht="10" customHeight="1">
      <c r="F41" s="12"/>
    </row>
  </sheetData>
  <phoneticPr fontId="5"/>
  <pageMargins left="0.70866141732283472" right="0.70866141732283472" top="0.74803149606299213" bottom="0.74803149606299213" header="0.31496062992125984" footer="0.31496062992125984"/>
  <pageSetup paperSize="9" scale="88" orientation="landscape" r:id="rId1"/>
  <colBreaks count="1" manualBreakCount="1">
    <brk id="10" max="38"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K23"/>
  <sheetViews>
    <sheetView showGridLines="0" view="pageLayout" topLeftCell="B1" zoomScaleNormal="100" workbookViewId="0">
      <selection activeCell="F9" sqref="F9"/>
    </sheetView>
  </sheetViews>
  <sheetFormatPr defaultColWidth="9.1796875" defaultRowHeight="10" customHeight="1"/>
  <cols>
    <col min="1" max="1" width="2.54296875" style="142" customWidth="1"/>
    <col min="2" max="2" width="9.1796875" style="142"/>
    <col min="3" max="3" width="24.54296875" style="142" bestFit="1" customWidth="1"/>
    <col min="4" max="9" width="12.81640625" style="143" customWidth="1"/>
    <col min="10" max="10" width="46.54296875" style="142" customWidth="1"/>
    <col min="11" max="16384" width="9.1796875" style="142"/>
  </cols>
  <sheetData>
    <row r="1" spans="1:11" ht="16.5">
      <c r="A1" s="736" t="s">
        <v>1887</v>
      </c>
      <c r="B1" s="736"/>
      <c r="C1" s="736"/>
      <c r="D1" s="737"/>
      <c r="E1" s="737"/>
      <c r="F1" s="737"/>
      <c r="G1" s="737"/>
      <c r="H1" s="737"/>
      <c r="I1" s="737"/>
      <c r="J1" s="715"/>
      <c r="K1" s="141"/>
    </row>
    <row r="2" spans="1:11" ht="12">
      <c r="A2" s="716"/>
      <c r="B2" s="716"/>
      <c r="C2" s="716"/>
      <c r="D2" s="717"/>
      <c r="E2" s="717"/>
      <c r="F2" s="717"/>
      <c r="G2" s="717"/>
      <c r="H2" s="717"/>
      <c r="I2" s="717"/>
      <c r="J2" s="716"/>
    </row>
    <row r="3" spans="1:11" ht="12">
      <c r="A3" s="716" t="s">
        <v>42</v>
      </c>
      <c r="B3" s="716"/>
      <c r="C3" s="716"/>
      <c r="D3" s="717"/>
      <c r="E3" s="717"/>
      <c r="F3" s="717"/>
      <c r="G3" s="717"/>
      <c r="H3" s="717"/>
      <c r="I3" s="717"/>
      <c r="J3" s="718" t="s">
        <v>27</v>
      </c>
    </row>
    <row r="4" spans="1:11" ht="24">
      <c r="A4" s="719" t="s">
        <v>43</v>
      </c>
      <c r="B4" s="720"/>
      <c r="C4" s="721" t="s">
        <v>44</v>
      </c>
      <c r="D4" s="722" t="s">
        <v>46</v>
      </c>
      <c r="E4" s="722" t="s">
        <v>45</v>
      </c>
      <c r="F4" s="723" t="s">
        <v>54</v>
      </c>
      <c r="G4" s="722" t="s">
        <v>47</v>
      </c>
      <c r="H4" s="722" t="s">
        <v>55</v>
      </c>
      <c r="I4" s="723" t="s">
        <v>56</v>
      </c>
      <c r="J4" s="724" t="s">
        <v>48</v>
      </c>
    </row>
    <row r="5" spans="1:11" ht="12">
      <c r="A5" s="725"/>
      <c r="B5" s="726"/>
      <c r="C5" s="727"/>
      <c r="D5" s="728" t="s">
        <v>253</v>
      </c>
      <c r="E5" s="728" t="s">
        <v>254</v>
      </c>
      <c r="F5" s="728" t="s">
        <v>255</v>
      </c>
      <c r="G5" s="728" t="s">
        <v>256</v>
      </c>
      <c r="H5" s="728" t="s">
        <v>257</v>
      </c>
      <c r="I5" s="729" t="s">
        <v>1860</v>
      </c>
      <c r="J5" s="730"/>
    </row>
    <row r="6" spans="1:11" ht="12">
      <c r="A6" s="731" t="s">
        <v>191</v>
      </c>
      <c r="B6" s="732"/>
      <c r="C6" s="733"/>
      <c r="D6" s="734"/>
      <c r="E6" s="734"/>
      <c r="F6" s="734"/>
      <c r="G6" s="734"/>
      <c r="H6" s="734"/>
      <c r="I6" s="734"/>
      <c r="J6" s="735"/>
      <c r="K6" s="414"/>
    </row>
    <row r="7" spans="1:11" ht="12" customHeight="1">
      <c r="A7" s="144"/>
      <c r="B7" s="145"/>
      <c r="C7" s="146"/>
      <c r="D7" s="147"/>
      <c r="E7" s="147"/>
      <c r="F7" s="147"/>
      <c r="G7" s="148"/>
      <c r="H7" s="147"/>
      <c r="I7" s="147"/>
      <c r="J7" s="149"/>
    </row>
    <row r="8" spans="1:11" ht="12" customHeight="1">
      <c r="A8" s="144"/>
      <c r="B8" s="145"/>
      <c r="C8" s="146"/>
      <c r="D8" s="147"/>
      <c r="E8" s="148"/>
      <c r="F8" s="148"/>
      <c r="G8" s="148"/>
      <c r="H8" s="148"/>
      <c r="I8" s="148"/>
      <c r="J8" s="149"/>
    </row>
    <row r="9" spans="1:11" ht="12" customHeight="1">
      <c r="A9" s="144"/>
      <c r="B9" s="145"/>
      <c r="C9" s="146"/>
      <c r="D9" s="147"/>
      <c r="E9" s="147"/>
      <c r="F9" s="147"/>
      <c r="G9" s="148"/>
      <c r="H9" s="147"/>
      <c r="I9" s="147"/>
      <c r="J9" s="149"/>
    </row>
    <row r="10" spans="1:11" ht="12" customHeight="1">
      <c r="A10" s="144"/>
      <c r="B10" s="145"/>
      <c r="C10" s="146"/>
      <c r="D10" s="148"/>
      <c r="E10" s="148"/>
      <c r="F10" s="148"/>
      <c r="G10" s="148"/>
      <c r="H10" s="148"/>
      <c r="I10" s="148"/>
      <c r="J10" s="150"/>
    </row>
    <row r="11" spans="1:11" ht="12" customHeight="1">
      <c r="A11" s="144"/>
      <c r="B11" s="145"/>
      <c r="C11" s="146"/>
      <c r="D11" s="147"/>
      <c r="E11" s="147"/>
      <c r="F11" s="147"/>
      <c r="G11" s="148"/>
      <c r="H11" s="147"/>
      <c r="I11" s="147"/>
      <c r="J11" s="149"/>
    </row>
    <row r="12" spans="1:11" ht="12" customHeight="1">
      <c r="A12" s="144"/>
      <c r="B12" s="145"/>
      <c r="C12" s="146"/>
      <c r="D12" s="147"/>
      <c r="E12" s="148"/>
      <c r="F12" s="148"/>
      <c r="G12" s="148"/>
      <c r="H12" s="148"/>
      <c r="I12" s="148"/>
      <c r="J12" s="149"/>
    </row>
    <row r="13" spans="1:11" ht="12" customHeight="1">
      <c r="A13" s="144"/>
      <c r="B13" s="145"/>
      <c r="C13" s="146"/>
      <c r="D13" s="147"/>
      <c r="E13" s="148"/>
      <c r="F13" s="148"/>
      <c r="G13" s="148"/>
      <c r="H13" s="148"/>
      <c r="I13" s="148"/>
      <c r="J13" s="408"/>
    </row>
    <row r="14" spans="1:11" ht="12" customHeight="1">
      <c r="A14" s="144"/>
      <c r="B14" s="145"/>
      <c r="C14" s="146"/>
      <c r="D14" s="148"/>
      <c r="E14" s="148"/>
      <c r="F14" s="148"/>
      <c r="G14" s="148"/>
      <c r="H14" s="148"/>
      <c r="I14" s="148"/>
      <c r="J14" s="407"/>
    </row>
    <row r="15" spans="1:11" ht="12" customHeight="1">
      <c r="A15" s="144"/>
      <c r="B15" s="145"/>
      <c r="C15" s="146"/>
      <c r="D15" s="148"/>
      <c r="E15" s="148"/>
      <c r="F15" s="148"/>
      <c r="G15" s="148"/>
      <c r="H15" s="148"/>
      <c r="I15" s="148"/>
      <c r="J15" s="150"/>
    </row>
    <row r="16" spans="1:11" ht="12" customHeight="1">
      <c r="A16" s="144"/>
      <c r="B16" s="145"/>
      <c r="C16" s="146"/>
      <c r="D16" s="148"/>
      <c r="E16" s="148"/>
      <c r="F16" s="148"/>
      <c r="G16" s="148"/>
      <c r="H16" s="148"/>
      <c r="I16" s="148"/>
      <c r="J16" s="149"/>
    </row>
    <row r="17" spans="1:10" ht="12" customHeight="1">
      <c r="A17" s="144"/>
      <c r="B17" s="145"/>
      <c r="C17" s="146"/>
      <c r="D17" s="147"/>
      <c r="E17" s="147"/>
      <c r="F17" s="147"/>
      <c r="G17" s="148"/>
      <c r="H17" s="147"/>
      <c r="I17" s="147"/>
      <c r="J17" s="149"/>
    </row>
    <row r="18" spans="1:10" ht="12" customHeight="1">
      <c r="A18" s="144"/>
      <c r="B18" s="145"/>
      <c r="C18" s="146"/>
      <c r="D18" s="147"/>
      <c r="E18" s="148"/>
      <c r="F18" s="148"/>
      <c r="G18" s="148"/>
      <c r="H18" s="853"/>
      <c r="I18" s="148"/>
      <c r="J18" s="149"/>
    </row>
    <row r="19" spans="1:10" ht="12" customHeight="1">
      <c r="A19" s="151"/>
      <c r="B19" s="152"/>
      <c r="C19" s="671"/>
      <c r="D19" s="672"/>
      <c r="E19" s="672"/>
      <c r="F19" s="672"/>
      <c r="G19" s="672"/>
      <c r="H19" s="672"/>
      <c r="I19" s="672"/>
      <c r="J19" s="673"/>
    </row>
    <row r="20" spans="1:10" ht="12" customHeight="1">
      <c r="A20" s="738"/>
      <c r="B20" s="739"/>
      <c r="C20" s="740" t="s">
        <v>50</v>
      </c>
      <c r="D20" s="153"/>
      <c r="E20" s="153"/>
      <c r="F20" s="153"/>
      <c r="G20" s="153"/>
      <c r="H20" s="153"/>
      <c r="I20" s="153"/>
      <c r="J20" s="154"/>
    </row>
    <row r="21" spans="1:10" ht="12" customHeight="1">
      <c r="A21" s="8" t="s">
        <v>366</v>
      </c>
      <c r="B21" s="741"/>
      <c r="C21" s="742"/>
      <c r="D21" s="40"/>
      <c r="E21" s="40"/>
      <c r="F21" s="40"/>
      <c r="G21" s="40"/>
      <c r="H21" s="40"/>
      <c r="I21" s="40"/>
      <c r="J21" s="182"/>
    </row>
    <row r="22" spans="1:10" ht="10" customHeight="1">
      <c r="D22" s="212"/>
      <c r="E22" s="212"/>
      <c r="F22" s="212"/>
      <c r="G22" s="212"/>
      <c r="H22" s="212"/>
      <c r="I22" s="212"/>
    </row>
    <row r="23" spans="1:10" ht="10" customHeight="1">
      <c r="I23" s="415"/>
    </row>
  </sheetData>
  <autoFilter ref="C5:J19" xr:uid="{00000000-0009-0000-0000-000005000000}"/>
  <sortState xmlns:xlrd2="http://schemas.microsoft.com/office/spreadsheetml/2017/richdata2" ref="C6:I368">
    <sortCondition descending="1" ref="D6:D368"/>
  </sortState>
  <phoneticPr fontId="5"/>
  <pageMargins left="0.70866141732283472" right="0.70866141732283472" top="0.74803149606299213" bottom="0.74803149606299213" header="0.31496062992125984" footer="0.31496062992125984"/>
  <pageSetup paperSize="9" scale="7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A1:J18"/>
  <sheetViews>
    <sheetView showGridLines="0" view="pageLayout" topLeftCell="B1" zoomScaleNormal="100" workbookViewId="0">
      <selection activeCell="E10" sqref="E10"/>
    </sheetView>
  </sheetViews>
  <sheetFormatPr defaultColWidth="9.1796875" defaultRowHeight="10" customHeight="1" outlineLevelRow="1"/>
  <cols>
    <col min="1" max="1" width="2.54296875" style="157" customWidth="1"/>
    <col min="2" max="2" width="9.1796875" style="157"/>
    <col min="3" max="3" width="31.1796875" style="157" customWidth="1"/>
    <col min="4" max="9" width="12.81640625" style="158" customWidth="1"/>
    <col min="10" max="10" width="51.54296875" style="157" customWidth="1"/>
    <col min="11" max="16384" width="9.1796875" style="157"/>
  </cols>
  <sheetData>
    <row r="1" spans="1:10" ht="16.5">
      <c r="A1" s="743" t="s">
        <v>1888</v>
      </c>
      <c r="B1" s="743"/>
      <c r="C1" s="743"/>
      <c r="D1" s="744"/>
      <c r="E1" s="744"/>
      <c r="F1" s="744"/>
      <c r="G1" s="744"/>
      <c r="H1" s="744"/>
      <c r="I1" s="744"/>
      <c r="J1" s="156"/>
    </row>
    <row r="2" spans="1:10" ht="11"/>
    <row r="3" spans="1:10" ht="12">
      <c r="A3" s="745" t="s">
        <v>42</v>
      </c>
      <c r="B3" s="745"/>
      <c r="C3" s="745"/>
      <c r="D3" s="746"/>
      <c r="E3" s="746"/>
      <c r="F3" s="746"/>
      <c r="G3" s="746"/>
      <c r="H3" s="746"/>
      <c r="I3" s="746"/>
      <c r="J3" s="747" t="s">
        <v>27</v>
      </c>
    </row>
    <row r="4" spans="1:10" ht="24">
      <c r="A4" s="748" t="s">
        <v>43</v>
      </c>
      <c r="B4" s="749"/>
      <c r="C4" s="750" t="s">
        <v>44</v>
      </c>
      <c r="D4" s="751" t="s">
        <v>46</v>
      </c>
      <c r="E4" s="751" t="s">
        <v>45</v>
      </c>
      <c r="F4" s="752" t="s">
        <v>54</v>
      </c>
      <c r="G4" s="751" t="s">
        <v>47</v>
      </c>
      <c r="H4" s="751" t="s">
        <v>55</v>
      </c>
      <c r="I4" s="752" t="s">
        <v>56</v>
      </c>
      <c r="J4" s="753" t="s">
        <v>48</v>
      </c>
    </row>
    <row r="5" spans="1:10" ht="12">
      <c r="A5" s="754"/>
      <c r="B5" s="755"/>
      <c r="C5" s="756"/>
      <c r="D5" s="757" t="s">
        <v>253</v>
      </c>
      <c r="E5" s="757" t="s">
        <v>254</v>
      </c>
      <c r="F5" s="757" t="s">
        <v>255</v>
      </c>
      <c r="G5" s="757" t="s">
        <v>256</v>
      </c>
      <c r="H5" s="757" t="s">
        <v>257</v>
      </c>
      <c r="I5" s="758" t="s">
        <v>1860</v>
      </c>
      <c r="J5" s="759"/>
    </row>
    <row r="6" spans="1:10" ht="12" customHeight="1">
      <c r="A6" s="760" t="s">
        <v>193</v>
      </c>
      <c r="B6" s="761"/>
      <c r="C6" s="762"/>
      <c r="D6" s="763"/>
      <c r="E6" s="763"/>
      <c r="F6" s="763"/>
      <c r="G6" s="763"/>
      <c r="H6" s="763"/>
      <c r="I6" s="763"/>
      <c r="J6" s="764"/>
    </row>
    <row r="7" spans="1:10" ht="12" customHeight="1">
      <c r="A7" s="159"/>
      <c r="B7" s="160"/>
      <c r="C7" s="161"/>
      <c r="D7" s="162"/>
      <c r="E7" s="162"/>
      <c r="F7" s="162"/>
      <c r="G7" s="163"/>
      <c r="H7" s="162"/>
      <c r="I7" s="162"/>
      <c r="J7" s="164"/>
    </row>
    <row r="8" spans="1:10" ht="12" customHeight="1">
      <c r="A8" s="159"/>
      <c r="B8" s="160"/>
      <c r="C8" s="161"/>
      <c r="D8" s="162"/>
      <c r="E8" s="163"/>
      <c r="F8" s="163"/>
      <c r="G8" s="163"/>
      <c r="H8" s="163"/>
      <c r="I8" s="163"/>
      <c r="J8" s="164"/>
    </row>
    <row r="9" spans="1:10" ht="12" customHeight="1">
      <c r="A9" s="159"/>
      <c r="B9" s="160"/>
      <c r="C9" s="161"/>
      <c r="D9" s="162"/>
      <c r="E9" s="163"/>
      <c r="F9" s="163"/>
      <c r="G9" s="163"/>
      <c r="H9" s="163"/>
      <c r="I9" s="163"/>
      <c r="J9" s="164"/>
    </row>
    <row r="10" spans="1:10" ht="12" customHeight="1">
      <c r="A10" s="159"/>
      <c r="B10" s="160"/>
      <c r="C10" s="161"/>
      <c r="D10" s="163"/>
      <c r="E10" s="163"/>
      <c r="F10" s="163"/>
      <c r="G10" s="163"/>
      <c r="H10" s="163"/>
      <c r="I10" s="163"/>
      <c r="J10" s="164"/>
    </row>
    <row r="11" spans="1:10" ht="12" customHeight="1">
      <c r="A11" s="159"/>
      <c r="B11" s="160"/>
      <c r="C11" s="161"/>
      <c r="D11" s="163"/>
      <c r="E11" s="163"/>
      <c r="F11" s="163"/>
      <c r="G11" s="163"/>
      <c r="H11" s="163"/>
      <c r="I11" s="163"/>
      <c r="J11" s="164"/>
    </row>
    <row r="12" spans="1:10" ht="12" customHeight="1">
      <c r="A12" s="159"/>
      <c r="B12" s="160"/>
      <c r="C12" s="161"/>
      <c r="D12" s="163"/>
      <c r="E12" s="163"/>
      <c r="F12" s="163"/>
      <c r="G12" s="163"/>
      <c r="H12" s="163"/>
      <c r="I12" s="163"/>
      <c r="J12" s="164"/>
    </row>
    <row r="13" spans="1:10" ht="12" customHeight="1">
      <c r="A13" s="159"/>
      <c r="B13" s="160"/>
      <c r="C13" s="161"/>
      <c r="D13" s="162"/>
      <c r="E13" s="163"/>
      <c r="F13" s="163"/>
      <c r="G13" s="163"/>
      <c r="H13" s="163"/>
      <c r="I13" s="163"/>
      <c r="J13" s="164"/>
    </row>
    <row r="14" spans="1:10" ht="12" customHeight="1">
      <c r="A14" s="159"/>
      <c r="B14" s="160"/>
      <c r="C14" s="161"/>
      <c r="D14" s="162"/>
      <c r="E14" s="163"/>
      <c r="F14" s="163"/>
      <c r="G14" s="163"/>
      <c r="H14" s="163"/>
      <c r="I14" s="163"/>
      <c r="J14" s="164"/>
    </row>
    <row r="15" spans="1:10" ht="12" customHeight="1" outlineLevel="1">
      <c r="A15" s="159"/>
      <c r="B15" s="160"/>
      <c r="C15" s="161"/>
      <c r="D15" s="162"/>
      <c r="E15" s="163"/>
      <c r="F15" s="163"/>
      <c r="G15" s="163"/>
      <c r="H15" s="163"/>
      <c r="I15" s="163"/>
      <c r="J15" s="165"/>
    </row>
    <row r="16" spans="1:10" ht="12" customHeight="1" outlineLevel="1">
      <c r="A16" s="159"/>
      <c r="B16" s="160"/>
      <c r="C16" s="161"/>
      <c r="D16" s="163"/>
      <c r="E16" s="163"/>
      <c r="F16" s="163"/>
      <c r="G16" s="163"/>
      <c r="H16" s="163"/>
      <c r="I16" s="163"/>
      <c r="J16" s="166"/>
    </row>
    <row r="17" spans="1:10" ht="12" customHeight="1">
      <c r="A17" s="167"/>
      <c r="B17" s="168"/>
      <c r="C17" s="169"/>
      <c r="D17" s="170"/>
      <c r="E17" s="170"/>
      <c r="F17" s="170"/>
      <c r="G17" s="170"/>
      <c r="H17" s="170"/>
      <c r="I17" s="170"/>
      <c r="J17" s="171"/>
    </row>
    <row r="18" spans="1:10" ht="12" customHeight="1">
      <c r="A18" s="8" t="s">
        <v>194</v>
      </c>
      <c r="B18" s="180"/>
      <c r="C18" s="181"/>
      <c r="D18" s="40"/>
      <c r="E18" s="40"/>
      <c r="F18" s="40"/>
      <c r="G18" s="40"/>
      <c r="H18" s="40"/>
      <c r="I18" s="40"/>
      <c r="J18" s="182"/>
    </row>
  </sheetData>
  <phoneticPr fontId="5"/>
  <pageMargins left="0.70866141732283472" right="0.70866141732283472" top="0.74803149606299213" bottom="0.74803149606299213" header="0.31496062992125984" footer="0.31496062992125984"/>
  <pageSetup paperSize="9" scale="7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K75"/>
  <sheetViews>
    <sheetView showGridLines="0" showWhiteSpace="0" view="pageLayout" topLeftCell="D1" zoomScaleNormal="100" workbookViewId="0">
      <selection activeCell="H12" sqref="H12"/>
    </sheetView>
  </sheetViews>
  <sheetFormatPr defaultColWidth="9.1796875" defaultRowHeight="10" customHeight="1" outlineLevelRow="1"/>
  <cols>
    <col min="1" max="1" width="2.54296875" style="12" customWidth="1"/>
    <col min="2" max="2" width="9.1796875" style="12"/>
    <col min="3" max="3" width="40.1796875" style="12" customWidth="1"/>
    <col min="4" max="9" width="13.1796875" style="30" customWidth="1"/>
    <col min="10" max="10" width="53.81640625" style="12" customWidth="1"/>
    <col min="11" max="16384" width="9.1796875" style="12"/>
  </cols>
  <sheetData>
    <row r="1" spans="1:11" ht="16.5">
      <c r="A1" s="699" t="s">
        <v>1888</v>
      </c>
      <c r="B1" s="699"/>
      <c r="C1" s="699"/>
      <c r="D1" s="765"/>
      <c r="E1" s="765"/>
      <c r="F1" s="765"/>
      <c r="G1" s="765"/>
      <c r="H1" s="765"/>
      <c r="I1" s="765"/>
      <c r="J1" s="11"/>
      <c r="K1" s="11"/>
    </row>
    <row r="2" spans="1:11" ht="11"/>
    <row r="3" spans="1:11" ht="12">
      <c r="A3" s="2" t="s">
        <v>42</v>
      </c>
      <c r="B3" s="2"/>
      <c r="C3" s="2"/>
      <c r="D3" s="213"/>
      <c r="E3" s="213"/>
      <c r="F3" s="213"/>
      <c r="G3" s="213"/>
      <c r="H3" s="213"/>
      <c r="I3" s="213"/>
      <c r="J3" s="177" t="s">
        <v>27</v>
      </c>
    </row>
    <row r="4" spans="1:11" ht="24">
      <c r="A4" s="714" t="s">
        <v>43</v>
      </c>
      <c r="B4" s="701"/>
      <c r="C4" s="702" t="s">
        <v>44</v>
      </c>
      <c r="D4" s="703" t="s">
        <v>46</v>
      </c>
      <c r="E4" s="703" t="s">
        <v>45</v>
      </c>
      <c r="F4" s="704" t="s">
        <v>54</v>
      </c>
      <c r="G4" s="703" t="s">
        <v>47</v>
      </c>
      <c r="H4" s="703" t="s">
        <v>55</v>
      </c>
      <c r="I4" s="704" t="s">
        <v>56</v>
      </c>
      <c r="J4" s="705" t="s">
        <v>48</v>
      </c>
    </row>
    <row r="5" spans="1:11" ht="12">
      <c r="A5" s="766"/>
      <c r="B5" s="767"/>
      <c r="C5" s="768"/>
      <c r="D5" s="769" t="s">
        <v>29</v>
      </c>
      <c r="E5" s="769" t="s">
        <v>33</v>
      </c>
      <c r="F5" s="769" t="s">
        <v>59</v>
      </c>
      <c r="G5" s="769" t="s">
        <v>35</v>
      </c>
      <c r="H5" s="769" t="s">
        <v>36</v>
      </c>
      <c r="I5" s="770" t="s">
        <v>1860</v>
      </c>
      <c r="J5" s="771"/>
    </row>
    <row r="6" spans="1:11" ht="12" customHeight="1">
      <c r="A6" s="706" t="s">
        <v>195</v>
      </c>
      <c r="B6" s="713"/>
      <c r="C6" s="772"/>
      <c r="D6" s="388"/>
      <c r="E6" s="388"/>
      <c r="F6" s="388"/>
      <c r="G6" s="388"/>
      <c r="H6" s="388"/>
      <c r="I6" s="388"/>
      <c r="J6" s="773"/>
    </row>
    <row r="7" spans="1:11" ht="12" customHeight="1">
      <c r="A7" s="6"/>
      <c r="B7" s="7"/>
      <c r="C7" s="774"/>
      <c r="D7" s="392"/>
      <c r="E7" s="392"/>
      <c r="F7" s="392"/>
      <c r="G7" s="396"/>
      <c r="H7" s="392"/>
      <c r="I7" s="392"/>
      <c r="J7" s="775"/>
    </row>
    <row r="8" spans="1:11" ht="12" customHeight="1">
      <c r="A8" s="6"/>
      <c r="B8" s="7"/>
      <c r="C8" s="774"/>
      <c r="D8" s="392"/>
      <c r="E8" s="396"/>
      <c r="F8" s="396"/>
      <c r="G8" s="396"/>
      <c r="H8" s="396"/>
      <c r="I8" s="396"/>
      <c r="J8" s="775"/>
    </row>
    <row r="9" spans="1:11" ht="12" customHeight="1">
      <c r="A9" s="6"/>
      <c r="B9" s="7"/>
      <c r="C9" s="774"/>
      <c r="D9" s="392"/>
      <c r="E9" s="396"/>
      <c r="F9" s="396"/>
      <c r="G9" s="396"/>
      <c r="H9" s="396"/>
      <c r="I9" s="396"/>
      <c r="J9" s="775"/>
    </row>
    <row r="10" spans="1:11" ht="12" customHeight="1">
      <c r="A10" s="6"/>
      <c r="B10" s="7"/>
      <c r="C10" s="774"/>
      <c r="D10" s="396"/>
      <c r="E10" s="396"/>
      <c r="F10" s="396"/>
      <c r="G10" s="396"/>
      <c r="H10" s="396"/>
      <c r="I10" s="396"/>
      <c r="J10" s="775"/>
    </row>
    <row r="11" spans="1:11" ht="12" customHeight="1">
      <c r="A11" s="6"/>
      <c r="B11" s="7"/>
      <c r="C11" s="774"/>
      <c r="D11" s="396"/>
      <c r="E11" s="396"/>
      <c r="F11" s="396"/>
      <c r="G11" s="396"/>
      <c r="H11" s="396"/>
      <c r="I11" s="396"/>
      <c r="J11" s="775"/>
    </row>
    <row r="12" spans="1:11" ht="12" customHeight="1">
      <c r="A12" s="6"/>
      <c r="B12" s="7"/>
      <c r="C12" s="774"/>
      <c r="D12" s="396"/>
      <c r="E12" s="396"/>
      <c r="F12" s="396"/>
      <c r="G12" s="396"/>
      <c r="H12" s="396"/>
      <c r="I12" s="396"/>
      <c r="J12" s="776"/>
    </row>
    <row r="13" spans="1:11" ht="12" customHeight="1">
      <c r="A13" s="6"/>
      <c r="B13" s="777"/>
      <c r="C13" s="778"/>
      <c r="D13" s="400"/>
      <c r="E13" s="400"/>
      <c r="F13" s="400"/>
      <c r="G13" s="400"/>
      <c r="H13" s="400"/>
      <c r="I13" s="400"/>
      <c r="J13" s="779"/>
    </row>
    <row r="14" spans="1:11" ht="12" customHeight="1">
      <c r="A14" s="712"/>
      <c r="B14" s="780"/>
      <c r="C14" s="8"/>
      <c r="D14" s="403"/>
      <c r="E14" s="403"/>
      <c r="F14" s="403"/>
      <c r="G14" s="403"/>
      <c r="H14" s="403"/>
      <c r="I14" s="403"/>
      <c r="J14" s="781"/>
    </row>
    <row r="15" spans="1:11" ht="12" customHeight="1">
      <c r="A15" s="706" t="s">
        <v>368</v>
      </c>
      <c r="B15" s="713"/>
      <c r="C15" s="772"/>
      <c r="D15" s="388"/>
      <c r="E15" s="388"/>
      <c r="F15" s="388"/>
      <c r="G15" s="388"/>
      <c r="H15" s="388"/>
      <c r="I15" s="388"/>
      <c r="J15" s="773"/>
    </row>
    <row r="16" spans="1:11" ht="12" customHeight="1">
      <c r="A16" s="706" t="s">
        <v>370</v>
      </c>
      <c r="B16" s="713"/>
      <c r="C16" s="772"/>
      <c r="D16" s="388"/>
      <c r="E16" s="388"/>
      <c r="F16" s="388"/>
      <c r="G16" s="388"/>
      <c r="H16" s="388"/>
      <c r="I16" s="388"/>
      <c r="J16" s="773"/>
    </row>
    <row r="17" spans="1:10" ht="12" customHeight="1">
      <c r="A17" s="6"/>
      <c r="B17" s="7"/>
      <c r="C17" s="774"/>
      <c r="D17" s="392"/>
      <c r="E17" s="392"/>
      <c r="F17" s="392"/>
      <c r="G17" s="396"/>
      <c r="H17" s="392"/>
      <c r="I17" s="392"/>
      <c r="J17" s="775"/>
    </row>
    <row r="18" spans="1:10" ht="12" customHeight="1">
      <c r="A18" s="14"/>
      <c r="B18" s="36"/>
      <c r="C18" s="26"/>
      <c r="D18" s="39"/>
      <c r="E18" s="38"/>
      <c r="F18" s="38"/>
      <c r="G18" s="38"/>
      <c r="H18" s="38"/>
      <c r="I18" s="38"/>
      <c r="J18" s="43"/>
    </row>
    <row r="19" spans="1:10" ht="12" customHeight="1">
      <c r="A19" s="14"/>
      <c r="B19" s="36"/>
      <c r="C19" s="26"/>
      <c r="D19" s="39"/>
      <c r="E19" s="38"/>
      <c r="F19" s="38"/>
      <c r="G19" s="38"/>
      <c r="H19" s="38"/>
      <c r="I19" s="38"/>
      <c r="J19" s="43"/>
    </row>
    <row r="20" spans="1:10" ht="12" customHeight="1">
      <c r="A20" s="14"/>
      <c r="B20" s="36"/>
      <c r="C20" s="26"/>
      <c r="D20" s="38"/>
      <c r="E20" s="38"/>
      <c r="F20" s="38"/>
      <c r="G20" s="38"/>
      <c r="H20" s="38"/>
      <c r="I20" s="38"/>
      <c r="J20" s="43"/>
    </row>
    <row r="21" spans="1:10" ht="12" customHeight="1">
      <c r="A21" s="15"/>
      <c r="B21" s="134"/>
      <c r="C21" s="27"/>
      <c r="D21" s="40"/>
      <c r="E21" s="40"/>
      <c r="F21" s="40"/>
      <c r="G21" s="40"/>
      <c r="H21" s="40"/>
      <c r="I21" s="40"/>
      <c r="J21" s="28"/>
    </row>
    <row r="22" spans="1:10" ht="12" customHeight="1">
      <c r="A22" s="706" t="s">
        <v>369</v>
      </c>
      <c r="B22" s="713"/>
      <c r="C22" s="772"/>
      <c r="D22" s="388"/>
      <c r="E22" s="388"/>
      <c r="F22" s="388"/>
      <c r="G22" s="388"/>
      <c r="H22" s="388"/>
      <c r="I22" s="388"/>
      <c r="J22" s="773"/>
    </row>
    <row r="23" spans="1:10" ht="12" customHeight="1">
      <c r="A23" s="6"/>
      <c r="B23" s="7"/>
      <c r="C23" s="774"/>
      <c r="D23" s="392"/>
      <c r="E23" s="392"/>
      <c r="F23" s="392"/>
      <c r="G23" s="396"/>
      <c r="H23" s="392"/>
      <c r="I23" s="392"/>
      <c r="J23" s="775"/>
    </row>
    <row r="24" spans="1:10" ht="12" customHeight="1">
      <c r="A24" s="6"/>
      <c r="B24" s="7"/>
      <c r="C24" s="774"/>
      <c r="D24" s="392"/>
      <c r="E24" s="396"/>
      <c r="F24" s="396"/>
      <c r="G24" s="396"/>
      <c r="H24" s="396"/>
      <c r="I24" s="396"/>
      <c r="J24" s="775"/>
    </row>
    <row r="25" spans="1:10" ht="12" customHeight="1">
      <c r="A25" s="6"/>
      <c r="B25" s="7"/>
      <c r="C25" s="774"/>
      <c r="D25" s="392"/>
      <c r="E25" s="396"/>
      <c r="F25" s="396"/>
      <c r="G25" s="396"/>
      <c r="H25" s="396"/>
      <c r="I25" s="396"/>
      <c r="J25" s="775"/>
    </row>
    <row r="26" spans="1:10" ht="12" customHeight="1">
      <c r="A26" s="6"/>
      <c r="B26" s="7"/>
      <c r="C26" s="774"/>
      <c r="D26" s="396"/>
      <c r="E26" s="396"/>
      <c r="F26" s="396"/>
      <c r="G26" s="396"/>
      <c r="H26" s="396"/>
      <c r="I26" s="396"/>
      <c r="J26" s="775"/>
    </row>
    <row r="27" spans="1:10" ht="12" customHeight="1">
      <c r="A27" s="6"/>
      <c r="B27" s="7"/>
      <c r="C27" s="774"/>
      <c r="D27" s="396"/>
      <c r="E27" s="396"/>
      <c r="F27" s="396"/>
      <c r="G27" s="396"/>
      <c r="H27" s="396"/>
      <c r="I27" s="396"/>
      <c r="J27" s="775"/>
    </row>
    <row r="28" spans="1:10" ht="12" customHeight="1">
      <c r="A28" s="6"/>
      <c r="B28" s="7"/>
      <c r="C28" s="774"/>
      <c r="D28" s="392"/>
      <c r="E28" s="392"/>
      <c r="F28" s="392"/>
      <c r="G28" s="396"/>
      <c r="H28" s="392"/>
      <c r="I28" s="392"/>
      <c r="J28" s="775"/>
    </row>
    <row r="29" spans="1:10" ht="12" customHeight="1">
      <c r="A29" s="6"/>
      <c r="B29" s="7"/>
      <c r="C29" s="774"/>
      <c r="D29" s="392"/>
      <c r="E29" s="396"/>
      <c r="F29" s="396"/>
      <c r="G29" s="396"/>
      <c r="H29" s="396"/>
      <c r="I29" s="396"/>
      <c r="J29" s="775"/>
    </row>
    <row r="30" spans="1:10" ht="12" customHeight="1">
      <c r="A30" s="6"/>
      <c r="B30" s="7"/>
      <c r="C30" s="774"/>
      <c r="D30" s="392"/>
      <c r="E30" s="396"/>
      <c r="F30" s="396"/>
      <c r="G30" s="396"/>
      <c r="H30" s="396"/>
      <c r="I30" s="396"/>
      <c r="J30" s="775"/>
    </row>
    <row r="31" spans="1:10" ht="12" customHeight="1">
      <c r="A31" s="6"/>
      <c r="B31" s="7"/>
      <c r="C31" s="774"/>
      <c r="D31" s="396"/>
      <c r="E31" s="396"/>
      <c r="F31" s="396"/>
      <c r="G31" s="396"/>
      <c r="H31" s="396"/>
      <c r="I31" s="396"/>
      <c r="J31" s="775"/>
    </row>
    <row r="32" spans="1:10" ht="12" customHeight="1">
      <c r="A32" s="6"/>
      <c r="B32" s="7"/>
      <c r="C32" s="774"/>
      <c r="D32" s="396"/>
      <c r="E32" s="396"/>
      <c r="F32" s="396"/>
      <c r="G32" s="396"/>
      <c r="H32" s="396"/>
      <c r="I32" s="396"/>
      <c r="J32" s="775"/>
    </row>
    <row r="33" spans="1:10" ht="12" customHeight="1">
      <c r="A33" s="6"/>
      <c r="B33" s="7"/>
      <c r="C33" s="774"/>
      <c r="D33" s="396"/>
      <c r="E33" s="396"/>
      <c r="F33" s="396"/>
      <c r="G33" s="396"/>
      <c r="H33" s="396"/>
      <c r="I33" s="396"/>
      <c r="J33" s="775"/>
    </row>
    <row r="34" spans="1:10" ht="12" customHeight="1">
      <c r="A34" s="6"/>
      <c r="B34" s="7"/>
      <c r="C34" s="774"/>
      <c r="D34" s="392"/>
      <c r="E34" s="392"/>
      <c r="F34" s="392"/>
      <c r="G34" s="396"/>
      <c r="H34" s="392"/>
      <c r="I34" s="392"/>
      <c r="J34" s="775"/>
    </row>
    <row r="35" spans="1:10" ht="12" customHeight="1">
      <c r="A35" s="712"/>
      <c r="B35" s="780"/>
      <c r="C35" s="8"/>
      <c r="D35" s="403"/>
      <c r="E35" s="403"/>
      <c r="F35" s="403"/>
      <c r="G35" s="403"/>
      <c r="H35" s="403"/>
      <c r="I35" s="403"/>
      <c r="J35" s="781"/>
    </row>
    <row r="36" spans="1:10" ht="12" customHeight="1">
      <c r="A36" s="6" t="s">
        <v>371</v>
      </c>
      <c r="B36" s="7"/>
      <c r="C36" s="774"/>
      <c r="D36" s="392"/>
      <c r="E36" s="396"/>
      <c r="F36" s="396"/>
      <c r="G36" s="396"/>
      <c r="H36" s="396"/>
      <c r="I36" s="396"/>
      <c r="J36" s="775"/>
    </row>
    <row r="37" spans="1:10" ht="12" customHeight="1">
      <c r="A37" s="6"/>
      <c r="B37" s="7"/>
      <c r="C37" s="774"/>
      <c r="D37" s="396"/>
      <c r="E37" s="396"/>
      <c r="F37" s="396"/>
      <c r="G37" s="396"/>
      <c r="H37" s="396"/>
      <c r="I37" s="396"/>
      <c r="J37" s="775"/>
    </row>
    <row r="38" spans="1:10" ht="12" customHeight="1">
      <c r="A38" s="6"/>
      <c r="B38" s="7"/>
      <c r="C38" s="774"/>
      <c r="D38" s="396"/>
      <c r="E38" s="396"/>
      <c r="F38" s="396"/>
      <c r="G38" s="396"/>
      <c r="H38" s="396"/>
      <c r="I38" s="396"/>
      <c r="J38" s="775"/>
    </row>
    <row r="39" spans="1:10" ht="12" customHeight="1">
      <c r="A39" s="6"/>
      <c r="B39" s="214"/>
      <c r="C39" s="774"/>
      <c r="D39" s="396"/>
      <c r="E39" s="396"/>
      <c r="F39" s="396"/>
      <c r="G39" s="396"/>
      <c r="H39" s="396"/>
      <c r="I39" s="396"/>
      <c r="J39" s="775"/>
    </row>
    <row r="40" spans="1:10" ht="12" customHeight="1">
      <c r="A40" s="6"/>
      <c r="B40" s="214"/>
      <c r="C40" s="774"/>
      <c r="D40" s="396"/>
      <c r="E40" s="396"/>
      <c r="F40" s="396"/>
      <c r="G40" s="396"/>
      <c r="H40" s="396"/>
      <c r="I40" s="396"/>
      <c r="J40" s="775"/>
    </row>
    <row r="41" spans="1:10" ht="12" customHeight="1">
      <c r="A41" s="6"/>
      <c r="B41" s="214"/>
      <c r="C41" s="774"/>
      <c r="D41" s="396"/>
      <c r="E41" s="396"/>
      <c r="F41" s="396"/>
      <c r="G41" s="396"/>
      <c r="H41" s="396"/>
      <c r="I41" s="396"/>
      <c r="J41" s="775"/>
    </row>
    <row r="42" spans="1:10" ht="12" customHeight="1">
      <c r="A42" s="6"/>
      <c r="B42" s="214"/>
      <c r="C42" s="774"/>
      <c r="D42" s="396"/>
      <c r="E42" s="396"/>
      <c r="F42" s="396"/>
      <c r="G42" s="396"/>
      <c r="H42" s="396"/>
      <c r="I42" s="396"/>
      <c r="J42" s="775"/>
    </row>
    <row r="43" spans="1:10" ht="12" customHeight="1">
      <c r="A43" s="6"/>
      <c r="B43" s="214"/>
      <c r="C43" s="774"/>
      <c r="D43" s="396"/>
      <c r="E43" s="396"/>
      <c r="F43" s="396"/>
      <c r="G43" s="396"/>
      <c r="H43" s="396"/>
      <c r="I43" s="396"/>
      <c r="J43" s="775"/>
    </row>
    <row r="44" spans="1:10" ht="12" customHeight="1">
      <c r="A44" s="6"/>
      <c r="B44" s="7"/>
      <c r="C44" s="774"/>
      <c r="D44" s="392"/>
      <c r="E44" s="396"/>
      <c r="F44" s="396"/>
      <c r="G44" s="396"/>
      <c r="H44" s="396"/>
      <c r="I44" s="396"/>
      <c r="J44" s="775"/>
    </row>
    <row r="45" spans="1:10" ht="12" customHeight="1">
      <c r="A45" s="6"/>
      <c r="B45" s="7"/>
      <c r="C45" s="774"/>
      <c r="D45" s="392"/>
      <c r="E45" s="396"/>
      <c r="F45" s="396"/>
      <c r="G45" s="396"/>
      <c r="H45" s="396"/>
      <c r="I45" s="396"/>
      <c r="J45" s="775"/>
    </row>
    <row r="46" spans="1:10" ht="12" customHeight="1">
      <c r="A46" s="6"/>
      <c r="B46" s="7"/>
      <c r="C46" s="774"/>
      <c r="D46" s="396"/>
      <c r="E46" s="396"/>
      <c r="F46" s="396"/>
      <c r="G46" s="396"/>
      <c r="H46" s="396"/>
      <c r="I46" s="396"/>
      <c r="J46" s="775"/>
    </row>
    <row r="47" spans="1:10" ht="12" customHeight="1">
      <c r="A47" s="6"/>
      <c r="B47" s="7"/>
      <c r="C47" s="774"/>
      <c r="D47" s="396"/>
      <c r="E47" s="396"/>
      <c r="F47" s="396"/>
      <c r="G47" s="396"/>
      <c r="H47" s="396"/>
      <c r="I47" s="396"/>
      <c r="J47" s="775"/>
    </row>
    <row r="48" spans="1:10" ht="12" customHeight="1">
      <c r="A48" s="6"/>
      <c r="B48" s="7"/>
      <c r="C48" s="774"/>
      <c r="D48" s="392"/>
      <c r="E48" s="392"/>
      <c r="F48" s="392"/>
      <c r="G48" s="396"/>
      <c r="H48" s="392"/>
      <c r="I48" s="392"/>
      <c r="J48" s="775"/>
    </row>
    <row r="49" spans="1:10" ht="12" customHeight="1">
      <c r="A49" s="6"/>
      <c r="B49" s="7"/>
      <c r="C49" s="774"/>
      <c r="D49" s="392"/>
      <c r="E49" s="396"/>
      <c r="F49" s="396"/>
      <c r="G49" s="396"/>
      <c r="H49" s="396"/>
      <c r="I49" s="396"/>
      <c r="J49" s="775"/>
    </row>
    <row r="50" spans="1:10" ht="12" customHeight="1">
      <c r="A50" s="6"/>
      <c r="B50" s="7"/>
      <c r="C50" s="774"/>
      <c r="D50" s="392"/>
      <c r="E50" s="396"/>
      <c r="F50" s="396"/>
      <c r="G50" s="396"/>
      <c r="H50" s="396"/>
      <c r="I50" s="396"/>
      <c r="J50" s="775"/>
    </row>
    <row r="51" spans="1:10" ht="12" customHeight="1">
      <c r="A51" s="6"/>
      <c r="B51" s="7"/>
      <c r="C51" s="774"/>
      <c r="D51" s="392"/>
      <c r="E51" s="392"/>
      <c r="F51" s="392"/>
      <c r="G51" s="396"/>
      <c r="H51" s="392"/>
      <c r="I51" s="392"/>
      <c r="J51" s="775"/>
    </row>
    <row r="52" spans="1:10" ht="12" hidden="1" customHeight="1" outlineLevel="1">
      <c r="A52" s="6"/>
      <c r="B52" s="7"/>
      <c r="C52" s="774"/>
      <c r="D52" s="392"/>
      <c r="E52" s="396"/>
      <c r="F52" s="396"/>
      <c r="G52" s="396"/>
      <c r="H52" s="396"/>
      <c r="I52" s="396"/>
      <c r="J52" s="775"/>
    </row>
    <row r="53" spans="1:10" ht="12" hidden="1" customHeight="1" outlineLevel="1">
      <c r="A53" s="6"/>
      <c r="B53" s="7"/>
      <c r="C53" s="774"/>
      <c r="D53" s="396"/>
      <c r="E53" s="396"/>
      <c r="F53" s="396"/>
      <c r="G53" s="396"/>
      <c r="H53" s="396"/>
      <c r="I53" s="396"/>
      <c r="J53" s="775"/>
    </row>
    <row r="54" spans="1:10" ht="12" hidden="1" customHeight="1" outlineLevel="1">
      <c r="A54" s="6"/>
      <c r="B54" s="7"/>
      <c r="C54" s="774"/>
      <c r="D54" s="396"/>
      <c r="E54" s="396"/>
      <c r="F54" s="396"/>
      <c r="G54" s="396"/>
      <c r="H54" s="396"/>
      <c r="I54" s="396"/>
      <c r="J54" s="775"/>
    </row>
    <row r="55" spans="1:10" ht="12" hidden="1" customHeight="1" outlineLevel="1">
      <c r="A55" s="6"/>
      <c r="B55" s="7"/>
      <c r="C55" s="774"/>
      <c r="D55" s="396"/>
      <c r="E55" s="396"/>
      <c r="F55" s="396"/>
      <c r="G55" s="396"/>
      <c r="H55" s="396"/>
      <c r="I55" s="396"/>
      <c r="J55" s="775"/>
    </row>
    <row r="56" spans="1:10" ht="12" hidden="1" customHeight="1" outlineLevel="1">
      <c r="A56" s="6"/>
      <c r="B56" s="7"/>
      <c r="C56" s="774"/>
      <c r="D56" s="392"/>
      <c r="E56" s="392"/>
      <c r="F56" s="392"/>
      <c r="G56" s="396"/>
      <c r="H56" s="392"/>
      <c r="I56" s="392"/>
      <c r="J56" s="775"/>
    </row>
    <row r="57" spans="1:10" ht="12" hidden="1" customHeight="1" outlineLevel="1">
      <c r="A57" s="6"/>
      <c r="B57" s="7"/>
      <c r="C57" s="774"/>
      <c r="D57" s="392"/>
      <c r="E57" s="396"/>
      <c r="F57" s="396"/>
      <c r="G57" s="396"/>
      <c r="H57" s="396"/>
      <c r="I57" s="396"/>
      <c r="J57" s="775"/>
    </row>
    <row r="58" spans="1:10" ht="12" hidden="1" customHeight="1" outlineLevel="1">
      <c r="A58" s="6"/>
      <c r="B58" s="7"/>
      <c r="C58" s="774"/>
      <c r="D58" s="392"/>
      <c r="E58" s="396"/>
      <c r="F58" s="396"/>
      <c r="G58" s="396"/>
      <c r="H58" s="396"/>
      <c r="I58" s="396"/>
      <c r="J58" s="775"/>
    </row>
    <row r="59" spans="1:10" ht="12" hidden="1" customHeight="1" outlineLevel="1">
      <c r="A59" s="6"/>
      <c r="B59" s="7"/>
      <c r="C59" s="774"/>
      <c r="D59" s="396"/>
      <c r="E59" s="396"/>
      <c r="F59" s="396"/>
      <c r="G59" s="396"/>
      <c r="H59" s="396"/>
      <c r="I59" s="396"/>
      <c r="J59" s="775"/>
    </row>
    <row r="60" spans="1:10" ht="12" hidden="1" customHeight="1" outlineLevel="1">
      <c r="A60" s="6"/>
      <c r="B60" s="7"/>
      <c r="C60" s="774"/>
      <c r="D60" s="396"/>
      <c r="E60" s="396"/>
      <c r="F60" s="396"/>
      <c r="G60" s="396"/>
      <c r="H60" s="396"/>
      <c r="I60" s="396"/>
      <c r="J60" s="775"/>
    </row>
    <row r="61" spans="1:10" ht="12" hidden="1" customHeight="1" outlineLevel="1">
      <c r="A61" s="6"/>
      <c r="B61" s="7"/>
      <c r="C61" s="774"/>
      <c r="D61" s="396"/>
      <c r="E61" s="396"/>
      <c r="F61" s="396"/>
      <c r="G61" s="396"/>
      <c r="H61" s="396"/>
      <c r="I61" s="396"/>
      <c r="J61" s="775"/>
    </row>
    <row r="62" spans="1:10" ht="12" hidden="1" customHeight="1" outlineLevel="1">
      <c r="A62" s="6"/>
      <c r="B62" s="7"/>
      <c r="C62" s="774"/>
      <c r="D62" s="392"/>
      <c r="E62" s="392"/>
      <c r="F62" s="392"/>
      <c r="G62" s="396"/>
      <c r="H62" s="392"/>
      <c r="I62" s="392"/>
      <c r="J62" s="775"/>
    </row>
    <row r="63" spans="1:10" ht="12" hidden="1" customHeight="1" outlineLevel="1">
      <c r="A63" s="6"/>
      <c r="B63" s="7"/>
      <c r="C63" s="774"/>
      <c r="D63" s="392"/>
      <c r="E63" s="396"/>
      <c r="F63" s="396"/>
      <c r="G63" s="396"/>
      <c r="H63" s="396"/>
      <c r="I63" s="396"/>
      <c r="J63" s="775"/>
    </row>
    <row r="64" spans="1:10" ht="12" hidden="1" customHeight="1" outlineLevel="1">
      <c r="A64" s="6"/>
      <c r="B64" s="7"/>
      <c r="C64" s="774"/>
      <c r="D64" s="392"/>
      <c r="E64" s="396"/>
      <c r="F64" s="396"/>
      <c r="G64" s="396"/>
      <c r="H64" s="396"/>
      <c r="I64" s="396"/>
      <c r="J64" s="775"/>
    </row>
    <row r="65" spans="1:10" ht="12" hidden="1" customHeight="1" outlineLevel="1">
      <c r="A65" s="6"/>
      <c r="B65" s="7"/>
      <c r="C65" s="774"/>
      <c r="D65" s="396"/>
      <c r="E65" s="396"/>
      <c r="F65" s="396"/>
      <c r="G65" s="396"/>
      <c r="H65" s="396"/>
      <c r="I65" s="396"/>
      <c r="J65" s="775"/>
    </row>
    <row r="66" spans="1:10" ht="12" hidden="1" customHeight="1" outlineLevel="1">
      <c r="A66" s="6"/>
      <c r="B66" s="7"/>
      <c r="C66" s="774"/>
      <c r="D66" s="396"/>
      <c r="E66" s="396"/>
      <c r="F66" s="396"/>
      <c r="G66" s="396"/>
      <c r="H66" s="396"/>
      <c r="I66" s="396"/>
      <c r="J66" s="775"/>
    </row>
    <row r="67" spans="1:10" ht="12" hidden="1" customHeight="1" outlineLevel="1">
      <c r="A67" s="6"/>
      <c r="B67" s="7"/>
      <c r="C67" s="774"/>
      <c r="D67" s="396"/>
      <c r="E67" s="396"/>
      <c r="F67" s="396"/>
      <c r="G67" s="396"/>
      <c r="H67" s="396"/>
      <c r="I67" s="396"/>
      <c r="J67" s="775"/>
    </row>
    <row r="68" spans="1:10" ht="12" hidden="1" customHeight="1" outlineLevel="1">
      <c r="A68" s="6"/>
      <c r="B68" s="7"/>
      <c r="C68" s="774"/>
      <c r="D68" s="392"/>
      <c r="E68" s="392"/>
      <c r="F68" s="392"/>
      <c r="G68" s="396"/>
      <c r="H68" s="392"/>
      <c r="I68" s="392"/>
      <c r="J68" s="775"/>
    </row>
    <row r="69" spans="1:10" ht="12" customHeight="1" collapsed="1">
      <c r="A69" s="712"/>
      <c r="B69" s="780"/>
      <c r="C69" s="8"/>
      <c r="D69" s="403"/>
      <c r="E69" s="403"/>
      <c r="F69" s="403"/>
      <c r="G69" s="403"/>
      <c r="H69" s="403"/>
      <c r="I69" s="403"/>
      <c r="J69" s="781"/>
    </row>
    <row r="70" spans="1:10" ht="12" customHeight="1">
      <c r="A70" s="706" t="s">
        <v>372</v>
      </c>
      <c r="B70" s="713"/>
      <c r="C70" s="772"/>
      <c r="D70" s="388"/>
      <c r="E70" s="388"/>
      <c r="F70" s="654"/>
      <c r="G70" s="388"/>
      <c r="H70" s="388"/>
      <c r="I70" s="388"/>
      <c r="J70" s="773"/>
    </row>
    <row r="71" spans="1:10" ht="12" customHeight="1">
      <c r="A71" s="712"/>
      <c r="B71" s="780"/>
      <c r="C71" s="8"/>
      <c r="D71" s="403"/>
      <c r="E71" s="403"/>
      <c r="F71" s="403"/>
      <c r="G71" s="403"/>
      <c r="H71" s="403"/>
      <c r="I71" s="403"/>
      <c r="J71" s="781"/>
    </row>
    <row r="72" spans="1:10" ht="12" customHeight="1">
      <c r="A72" s="706" t="s">
        <v>373</v>
      </c>
      <c r="B72" s="713"/>
      <c r="C72" s="772"/>
      <c r="D72" s="388"/>
      <c r="E72" s="388"/>
      <c r="F72" s="388"/>
      <c r="G72" s="388"/>
      <c r="H72" s="388"/>
      <c r="I72" s="388"/>
      <c r="J72" s="773"/>
    </row>
    <row r="73" spans="1:10" ht="12" customHeight="1">
      <c r="A73" s="6"/>
      <c r="B73" s="7"/>
      <c r="C73" s="774"/>
      <c r="D73" s="392"/>
      <c r="E73" s="392"/>
      <c r="F73" s="392"/>
      <c r="G73" s="396"/>
      <c r="H73" s="392"/>
      <c r="I73" s="392"/>
      <c r="J73" s="775"/>
    </row>
    <row r="74" spans="1:10" ht="12" customHeight="1">
      <c r="A74" s="6"/>
      <c r="B74" s="7"/>
      <c r="C74" s="774"/>
      <c r="D74" s="392"/>
      <c r="E74" s="396"/>
      <c r="F74" s="396"/>
      <c r="G74" s="396"/>
      <c r="H74" s="396"/>
      <c r="I74" s="396"/>
      <c r="J74" s="775"/>
    </row>
    <row r="75" spans="1:10" ht="12" customHeight="1">
      <c r="A75" s="15"/>
      <c r="B75" s="134"/>
      <c r="C75" s="27"/>
      <c r="D75" s="40"/>
      <c r="E75" s="40"/>
      <c r="F75" s="40"/>
      <c r="G75" s="40"/>
      <c r="H75" s="40"/>
      <c r="I75" s="40"/>
      <c r="J75" s="28"/>
    </row>
  </sheetData>
  <phoneticPr fontId="5"/>
  <pageMargins left="0.70866141732283472" right="0.70866141732283472" top="0.74803149606299213" bottom="0.74803149606299213" header="0.31496062992125984" footer="0.31496062992125984"/>
  <pageSetup paperSize="9" scale="66" orientation="landscape" r:id="rId1"/>
  <colBreaks count="1" manualBreakCount="1">
    <brk id="10"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pageSetUpPr fitToPage="1"/>
  </sheetPr>
  <dimension ref="A1:K57"/>
  <sheetViews>
    <sheetView showGridLines="0" view="pageLayout" topLeftCell="C1" zoomScaleNormal="100" zoomScaleSheetLayoutView="90" workbookViewId="0">
      <selection activeCell="J7" sqref="J7"/>
    </sheetView>
  </sheetViews>
  <sheetFormatPr defaultColWidth="9.1796875" defaultRowHeight="10" customHeight="1"/>
  <cols>
    <col min="1" max="1" width="2.54296875" style="12" customWidth="1"/>
    <col min="2" max="2" width="9.1796875" style="12"/>
    <col min="3" max="3" width="40" style="12" customWidth="1"/>
    <col min="4" max="9" width="12.81640625" style="30" customWidth="1"/>
    <col min="10" max="10" width="35.81640625" style="12" customWidth="1"/>
    <col min="11" max="16384" width="9.1796875" style="12"/>
  </cols>
  <sheetData>
    <row r="1" spans="1:11" ht="16.5">
      <c r="A1" s="699" t="s">
        <v>1888</v>
      </c>
      <c r="B1" s="11"/>
      <c r="C1" s="11"/>
      <c r="D1" s="29"/>
      <c r="E1" s="29"/>
      <c r="F1" s="29"/>
      <c r="G1" s="667"/>
      <c r="H1" s="29"/>
      <c r="I1" s="29"/>
      <c r="J1" s="11"/>
      <c r="K1" s="11"/>
    </row>
    <row r="2" spans="1:11" ht="11"/>
    <row r="3" spans="1:11" ht="12">
      <c r="A3" s="2" t="s">
        <v>42</v>
      </c>
      <c r="B3" s="2"/>
      <c r="C3" s="2"/>
      <c r="D3" s="213"/>
      <c r="E3" s="213"/>
      <c r="F3" s="213"/>
      <c r="G3" s="213"/>
      <c r="H3" s="213"/>
      <c r="I3" s="213"/>
      <c r="J3" s="177" t="s">
        <v>27</v>
      </c>
    </row>
    <row r="4" spans="1:11" ht="24">
      <c r="A4" s="714" t="s">
        <v>43</v>
      </c>
      <c r="B4" s="701"/>
      <c r="C4" s="702" t="s">
        <v>44</v>
      </c>
      <c r="D4" s="703" t="s">
        <v>46</v>
      </c>
      <c r="E4" s="703" t="s">
        <v>45</v>
      </c>
      <c r="F4" s="704" t="s">
        <v>54</v>
      </c>
      <c r="G4" s="703" t="s">
        <v>47</v>
      </c>
      <c r="H4" s="703" t="s">
        <v>55</v>
      </c>
      <c r="I4" s="704" t="s">
        <v>56</v>
      </c>
      <c r="J4" s="705" t="s">
        <v>48</v>
      </c>
    </row>
    <row r="5" spans="1:11" ht="12">
      <c r="A5" s="766"/>
      <c r="B5" s="767"/>
      <c r="C5" s="768"/>
      <c r="D5" s="769" t="s">
        <v>29</v>
      </c>
      <c r="E5" s="769" t="s">
        <v>33</v>
      </c>
      <c r="F5" s="769" t="s">
        <v>59</v>
      </c>
      <c r="G5" s="769" t="s">
        <v>35</v>
      </c>
      <c r="H5" s="769" t="s">
        <v>36</v>
      </c>
      <c r="I5" s="770" t="s">
        <v>1861</v>
      </c>
      <c r="J5" s="771"/>
    </row>
    <row r="6" spans="1:11" ht="12" customHeight="1">
      <c r="A6" s="8" t="s">
        <v>24</v>
      </c>
      <c r="B6" s="741"/>
      <c r="C6" s="742"/>
      <c r="D6" s="403"/>
      <c r="E6" s="403"/>
      <c r="F6" s="403"/>
      <c r="G6" s="403"/>
      <c r="H6" s="403"/>
      <c r="I6" s="403"/>
      <c r="J6" s="782"/>
    </row>
    <row r="7" spans="1:11" ht="12" customHeight="1">
      <c r="A7" s="8" t="s">
        <v>199</v>
      </c>
      <c r="B7" s="741"/>
      <c r="C7" s="742"/>
      <c r="D7" s="403"/>
      <c r="E7" s="403"/>
      <c r="F7" s="403"/>
      <c r="G7" s="403"/>
      <c r="H7" s="403"/>
      <c r="I7" s="403"/>
      <c r="J7" s="782"/>
    </row>
    <row r="8" spans="1:11" ht="12" customHeight="1">
      <c r="A8" s="6" t="s">
        <v>200</v>
      </c>
      <c r="B8" s="7"/>
      <c r="C8" s="774"/>
      <c r="D8" s="396"/>
      <c r="E8" s="665"/>
      <c r="F8" s="665"/>
      <c r="G8" s="665"/>
      <c r="H8" s="665"/>
      <c r="I8" s="665"/>
      <c r="J8" s="776"/>
    </row>
    <row r="9" spans="1:11" ht="12" customHeight="1">
      <c r="A9" s="6"/>
      <c r="B9" s="214"/>
      <c r="C9" s="783"/>
      <c r="D9" s="392"/>
      <c r="E9" s="655"/>
      <c r="F9" s="655"/>
      <c r="G9" s="655"/>
      <c r="H9" s="655"/>
      <c r="I9" s="655"/>
      <c r="J9" s="775"/>
    </row>
    <row r="10" spans="1:11" ht="12" customHeight="1">
      <c r="A10" s="6"/>
      <c r="B10" s="7"/>
      <c r="C10" s="774"/>
      <c r="D10" s="396"/>
      <c r="E10" s="655"/>
      <c r="F10" s="665"/>
      <c r="G10" s="665"/>
      <c r="H10" s="665"/>
      <c r="I10" s="665"/>
      <c r="J10" s="775"/>
    </row>
    <row r="11" spans="1:11" ht="12" customHeight="1">
      <c r="A11" s="6"/>
      <c r="B11" s="7"/>
      <c r="C11" s="774"/>
      <c r="D11" s="396"/>
      <c r="E11" s="655"/>
      <c r="F11" s="665"/>
      <c r="G11" s="665"/>
      <c r="H11" s="665"/>
      <c r="I11" s="665"/>
      <c r="J11" s="775"/>
    </row>
    <row r="12" spans="1:11" ht="12" customHeight="1">
      <c r="A12" s="6"/>
      <c r="B12" s="7"/>
      <c r="C12" s="774"/>
      <c r="D12" s="396"/>
      <c r="E12" s="655"/>
      <c r="F12" s="665"/>
      <c r="G12" s="665"/>
      <c r="H12" s="665"/>
      <c r="I12" s="665"/>
      <c r="J12" s="775"/>
    </row>
    <row r="13" spans="1:11" ht="12" customHeight="1">
      <c r="A13" s="6"/>
      <c r="B13" s="214"/>
      <c r="C13" s="784"/>
      <c r="D13" s="400"/>
      <c r="E13" s="666"/>
      <c r="F13" s="666"/>
      <c r="G13" s="666"/>
      <c r="H13" s="666"/>
      <c r="I13" s="666"/>
      <c r="J13" s="779"/>
    </row>
    <row r="14" spans="1:11" ht="12" customHeight="1">
      <c r="A14" s="712"/>
      <c r="B14" s="780"/>
      <c r="C14" s="742"/>
      <c r="D14" s="403"/>
      <c r="E14" s="403"/>
      <c r="F14" s="403"/>
      <c r="G14" s="403"/>
      <c r="H14" s="403"/>
      <c r="I14" s="403"/>
      <c r="J14" s="782"/>
    </row>
    <row r="15" spans="1:11" ht="12" customHeight="1">
      <c r="A15" s="6" t="s">
        <v>201</v>
      </c>
      <c r="B15" s="214"/>
      <c r="C15" s="785"/>
      <c r="D15" s="786"/>
      <c r="E15" s="786"/>
      <c r="F15" s="786"/>
      <c r="G15" s="786"/>
      <c r="H15" s="786"/>
      <c r="I15" s="786"/>
      <c r="J15" s="709"/>
    </row>
    <row r="16" spans="1:11" ht="12" customHeight="1">
      <c r="A16" s="6"/>
      <c r="B16" s="7"/>
      <c r="C16" s="774"/>
      <c r="D16" s="396"/>
      <c r="E16" s="396"/>
      <c r="F16" s="396"/>
      <c r="G16" s="396"/>
      <c r="H16" s="396"/>
      <c r="I16" s="396"/>
      <c r="J16" s="775"/>
    </row>
    <row r="17" spans="1:10" ht="12" customHeight="1">
      <c r="A17" s="6"/>
      <c r="B17" s="7"/>
      <c r="C17" s="774"/>
      <c r="D17" s="396"/>
      <c r="E17" s="396"/>
      <c r="F17" s="396"/>
      <c r="G17" s="396"/>
      <c r="H17" s="396"/>
      <c r="I17" s="396"/>
      <c r="J17" s="775"/>
    </row>
    <row r="18" spans="1:10" ht="12" customHeight="1">
      <c r="A18" s="6"/>
      <c r="B18" s="7"/>
      <c r="C18" s="774"/>
      <c r="D18" s="396"/>
      <c r="E18" s="396"/>
      <c r="F18" s="396"/>
      <c r="G18" s="396"/>
      <c r="H18" s="396"/>
      <c r="I18" s="396"/>
      <c r="J18" s="775"/>
    </row>
    <row r="19" spans="1:10" ht="12" customHeight="1">
      <c r="A19" s="6"/>
      <c r="B19" s="7"/>
      <c r="C19" s="774"/>
      <c r="D19" s="396"/>
      <c r="E19" s="396"/>
      <c r="F19" s="396"/>
      <c r="G19" s="396"/>
      <c r="H19" s="396"/>
      <c r="I19" s="396"/>
      <c r="J19" s="775"/>
    </row>
    <row r="20" spans="1:10" ht="12" customHeight="1">
      <c r="A20" s="6"/>
      <c r="B20" s="7"/>
      <c r="C20" s="774"/>
      <c r="D20" s="396"/>
      <c r="E20" s="396"/>
      <c r="F20" s="396"/>
      <c r="G20" s="396"/>
      <c r="H20" s="396"/>
      <c r="I20" s="396"/>
      <c r="J20" s="775"/>
    </row>
    <row r="21" spans="1:10" ht="12" customHeight="1">
      <c r="A21" s="6"/>
      <c r="B21" s="214"/>
      <c r="C21" s="774"/>
      <c r="D21" s="396"/>
      <c r="E21" s="396"/>
      <c r="F21" s="396"/>
      <c r="G21" s="396"/>
      <c r="H21" s="396"/>
      <c r="I21" s="396"/>
      <c r="J21" s="775"/>
    </row>
    <row r="22" spans="1:10" ht="12" customHeight="1">
      <c r="A22" s="6"/>
      <c r="B22" s="7"/>
      <c r="C22" s="774"/>
      <c r="D22" s="396"/>
      <c r="E22" s="396"/>
      <c r="F22" s="396"/>
      <c r="G22" s="396"/>
      <c r="H22" s="396"/>
      <c r="I22" s="396"/>
      <c r="J22" s="775"/>
    </row>
    <row r="23" spans="1:10" ht="12" customHeight="1">
      <c r="A23" s="6"/>
      <c r="B23" s="7"/>
      <c r="C23" s="774"/>
      <c r="D23" s="396"/>
      <c r="E23" s="396"/>
      <c r="F23" s="396"/>
      <c r="G23" s="396"/>
      <c r="H23" s="396"/>
      <c r="I23" s="396"/>
      <c r="J23" s="775"/>
    </row>
    <row r="24" spans="1:10" ht="12" customHeight="1">
      <c r="A24" s="6"/>
      <c r="B24" s="7"/>
      <c r="C24" s="774"/>
      <c r="D24" s="396"/>
      <c r="E24" s="396"/>
      <c r="F24" s="396"/>
      <c r="G24" s="396"/>
      <c r="H24" s="396"/>
      <c r="I24" s="396"/>
      <c r="J24" s="775"/>
    </row>
    <row r="25" spans="1:10" ht="12" customHeight="1">
      <c r="A25" s="6"/>
      <c r="B25" s="7"/>
      <c r="C25" s="774"/>
      <c r="D25" s="396"/>
      <c r="E25" s="396"/>
      <c r="F25" s="396"/>
      <c r="G25" s="396"/>
      <c r="H25" s="396"/>
      <c r="I25" s="396"/>
      <c r="J25" s="775"/>
    </row>
    <row r="26" spans="1:10" ht="12" customHeight="1">
      <c r="A26" s="6"/>
      <c r="B26" s="7"/>
      <c r="C26" s="774"/>
      <c r="D26" s="396"/>
      <c r="E26" s="396"/>
      <c r="F26" s="396"/>
      <c r="G26" s="396"/>
      <c r="H26" s="396"/>
      <c r="I26" s="396"/>
      <c r="J26" s="775"/>
    </row>
    <row r="27" spans="1:10" ht="12" customHeight="1">
      <c r="A27" s="6"/>
      <c r="B27" s="7"/>
      <c r="C27" s="774"/>
      <c r="D27" s="396"/>
      <c r="E27" s="396"/>
      <c r="F27" s="396"/>
      <c r="G27" s="396"/>
      <c r="H27" s="396"/>
      <c r="I27" s="396"/>
      <c r="J27" s="775"/>
    </row>
    <row r="28" spans="1:10" ht="12" customHeight="1">
      <c r="A28" s="6"/>
      <c r="B28" s="7"/>
      <c r="C28" s="774"/>
      <c r="D28" s="396"/>
      <c r="E28" s="396"/>
      <c r="F28" s="396"/>
      <c r="G28" s="396"/>
      <c r="H28" s="396"/>
      <c r="I28" s="396"/>
      <c r="J28" s="775"/>
    </row>
    <row r="29" spans="1:10" ht="12" customHeight="1">
      <c r="A29" s="6"/>
      <c r="B29" s="7"/>
      <c r="C29" s="774"/>
      <c r="D29" s="396"/>
      <c r="E29" s="396"/>
      <c r="F29" s="396"/>
      <c r="G29" s="396"/>
      <c r="H29" s="396"/>
      <c r="I29" s="396"/>
      <c r="J29" s="775"/>
    </row>
    <row r="30" spans="1:10" ht="12" customHeight="1">
      <c r="A30" s="6"/>
      <c r="B30" s="7"/>
      <c r="C30" s="774"/>
      <c r="D30" s="396"/>
      <c r="E30" s="396"/>
      <c r="F30" s="396"/>
      <c r="G30" s="396"/>
      <c r="H30" s="396"/>
      <c r="I30" s="396"/>
      <c r="J30" s="776"/>
    </row>
    <row r="31" spans="1:10" ht="12" customHeight="1">
      <c r="A31" s="712"/>
      <c r="B31" s="780"/>
      <c r="C31" s="742"/>
      <c r="D31" s="403"/>
      <c r="E31" s="403"/>
      <c r="F31" s="403"/>
      <c r="G31" s="403"/>
      <c r="H31" s="403"/>
      <c r="I31" s="403"/>
      <c r="J31" s="782"/>
    </row>
    <row r="32" spans="1:10" ht="12" customHeight="1">
      <c r="A32" s="8" t="s">
        <v>445</v>
      </c>
      <c r="B32" s="741"/>
      <c r="C32" s="742"/>
      <c r="D32" s="403"/>
      <c r="E32" s="403"/>
      <c r="F32" s="403"/>
      <c r="G32" s="403"/>
      <c r="H32" s="403"/>
      <c r="I32" s="403"/>
      <c r="J32" s="782"/>
    </row>
    <row r="33" spans="1:10" ht="12" customHeight="1">
      <c r="A33" s="6" t="s">
        <v>444</v>
      </c>
      <c r="B33" s="214"/>
      <c r="C33" s="785"/>
      <c r="D33" s="786"/>
      <c r="E33" s="786"/>
      <c r="F33" s="786"/>
      <c r="G33" s="786"/>
      <c r="H33" s="786"/>
      <c r="I33" s="786"/>
      <c r="J33" s="787"/>
    </row>
    <row r="34" spans="1:10" ht="12" customHeight="1">
      <c r="A34" s="6"/>
      <c r="B34" s="7"/>
      <c r="C34" s="774"/>
      <c r="D34" s="396"/>
      <c r="E34" s="396"/>
      <c r="F34" s="396"/>
      <c r="G34" s="396"/>
      <c r="H34" s="396"/>
      <c r="I34" s="396"/>
      <c r="J34" s="775"/>
    </row>
    <row r="35" spans="1:10" ht="12" customHeight="1">
      <c r="A35" s="6"/>
      <c r="B35" s="7"/>
      <c r="C35" s="774"/>
      <c r="D35" s="396"/>
      <c r="E35" s="396"/>
      <c r="F35" s="396"/>
      <c r="G35" s="396"/>
      <c r="H35" s="396"/>
      <c r="I35" s="396"/>
      <c r="J35" s="775"/>
    </row>
    <row r="36" spans="1:10" ht="12" customHeight="1">
      <c r="A36" s="6"/>
      <c r="B36" s="7"/>
      <c r="C36" s="774"/>
      <c r="D36" s="396"/>
      <c r="E36" s="396"/>
      <c r="F36" s="396"/>
      <c r="G36" s="396"/>
      <c r="H36" s="396"/>
      <c r="I36" s="396"/>
      <c r="J36" s="775"/>
    </row>
    <row r="37" spans="1:10" ht="12" customHeight="1">
      <c r="A37" s="6"/>
      <c r="B37" s="7"/>
      <c r="C37" s="774"/>
      <c r="D37" s="396"/>
      <c r="E37" s="396"/>
      <c r="F37" s="396"/>
      <c r="G37" s="396"/>
      <c r="H37" s="396"/>
      <c r="I37" s="396"/>
      <c r="J37" s="775"/>
    </row>
    <row r="38" spans="1:10" ht="12" customHeight="1">
      <c r="A38" s="6"/>
      <c r="B38" s="7"/>
      <c r="C38" s="774"/>
      <c r="D38" s="396"/>
      <c r="E38" s="396"/>
      <c r="F38" s="396"/>
      <c r="G38" s="396"/>
      <c r="H38" s="396"/>
      <c r="I38" s="396"/>
      <c r="J38" s="775"/>
    </row>
    <row r="39" spans="1:10" ht="12" customHeight="1">
      <c r="A39" s="6"/>
      <c r="B39" s="7"/>
      <c r="C39" s="774"/>
      <c r="D39" s="396"/>
      <c r="E39" s="396"/>
      <c r="F39" s="396"/>
      <c r="G39" s="396"/>
      <c r="H39" s="396"/>
      <c r="I39" s="396"/>
      <c r="J39" s="775"/>
    </row>
    <row r="40" spans="1:10" ht="12" customHeight="1">
      <c r="A40" s="712"/>
      <c r="B40" s="780"/>
      <c r="C40" s="8"/>
      <c r="D40" s="403"/>
      <c r="E40" s="403"/>
      <c r="F40" s="403"/>
      <c r="G40" s="403"/>
      <c r="H40" s="403"/>
      <c r="I40" s="403"/>
      <c r="J40" s="781"/>
    </row>
    <row r="41" spans="1:10" ht="12" customHeight="1">
      <c r="A41" s="6" t="s">
        <v>181</v>
      </c>
      <c r="B41" s="214"/>
      <c r="C41" s="785"/>
      <c r="D41" s="786"/>
      <c r="E41" s="786"/>
      <c r="F41" s="786"/>
      <c r="G41" s="786"/>
      <c r="H41" s="786"/>
      <c r="I41" s="786"/>
      <c r="J41" s="787"/>
    </row>
    <row r="42" spans="1:10" ht="12" customHeight="1">
      <c r="A42" s="6"/>
      <c r="B42" s="7"/>
      <c r="C42" s="774"/>
      <c r="D42" s="396"/>
      <c r="E42" s="396"/>
      <c r="F42" s="396"/>
      <c r="G42" s="396"/>
      <c r="H42" s="396"/>
      <c r="I42" s="396"/>
      <c r="J42" s="775"/>
    </row>
    <row r="43" spans="1:10" ht="12" customHeight="1">
      <c r="A43" s="6"/>
      <c r="B43" s="7"/>
      <c r="C43" s="774"/>
      <c r="D43" s="396"/>
      <c r="E43" s="396"/>
      <c r="F43" s="396"/>
      <c r="G43" s="396"/>
      <c r="H43" s="396"/>
      <c r="I43" s="396"/>
      <c r="J43" s="775"/>
    </row>
    <row r="44" spans="1:10" ht="12" customHeight="1">
      <c r="A44" s="6"/>
      <c r="B44" s="7"/>
      <c r="C44" s="774"/>
      <c r="D44" s="396"/>
      <c r="E44" s="396"/>
      <c r="F44" s="396"/>
      <c r="G44" s="396"/>
      <c r="H44" s="396"/>
      <c r="I44" s="396"/>
      <c r="J44" s="775"/>
    </row>
    <row r="45" spans="1:10" ht="12" customHeight="1">
      <c r="A45" s="6"/>
      <c r="B45" s="7"/>
      <c r="C45" s="774"/>
      <c r="D45" s="396"/>
      <c r="E45" s="396"/>
      <c r="F45" s="396"/>
      <c r="G45" s="396"/>
      <c r="H45" s="396"/>
      <c r="I45" s="396"/>
      <c r="J45" s="775"/>
    </row>
    <row r="46" spans="1:10" ht="12" customHeight="1">
      <c r="A46" s="6"/>
      <c r="B46" s="7"/>
      <c r="C46" s="774"/>
      <c r="D46" s="396"/>
      <c r="E46" s="396"/>
      <c r="F46" s="396"/>
      <c r="G46" s="396"/>
      <c r="H46" s="396"/>
      <c r="I46" s="396"/>
      <c r="J46" s="775"/>
    </row>
    <row r="47" spans="1:10" ht="12" customHeight="1">
      <c r="A47" s="6"/>
      <c r="B47" s="7"/>
      <c r="C47" s="774"/>
      <c r="D47" s="396"/>
      <c r="E47" s="396"/>
      <c r="F47" s="396"/>
      <c r="G47" s="396"/>
      <c r="H47" s="396"/>
      <c r="I47" s="396"/>
      <c r="J47" s="775"/>
    </row>
    <row r="48" spans="1:10" ht="12" customHeight="1">
      <c r="A48" s="712"/>
      <c r="B48" s="780"/>
      <c r="C48" s="8"/>
      <c r="D48" s="403"/>
      <c r="E48" s="403"/>
      <c r="F48" s="403"/>
      <c r="G48" s="403"/>
      <c r="H48" s="403"/>
      <c r="I48" s="403"/>
      <c r="J48" s="781"/>
    </row>
    <row r="49" spans="1:10" ht="12" customHeight="1">
      <c r="A49" s="6" t="s">
        <v>203</v>
      </c>
      <c r="B49" s="214"/>
      <c r="C49" s="785"/>
      <c r="D49" s="786"/>
      <c r="E49" s="786"/>
      <c r="F49" s="786"/>
      <c r="G49" s="786"/>
      <c r="H49" s="786"/>
      <c r="I49" s="786"/>
      <c r="J49" s="787"/>
    </row>
    <row r="50" spans="1:10" ht="12" customHeight="1">
      <c r="A50" s="6"/>
      <c r="B50" s="7"/>
      <c r="C50" s="774"/>
      <c r="D50" s="396"/>
      <c r="E50" s="396"/>
      <c r="F50" s="396"/>
      <c r="G50" s="396"/>
      <c r="H50" s="396"/>
      <c r="I50" s="396"/>
      <c r="J50" s="775"/>
    </row>
    <row r="51" spans="1:10" ht="12" customHeight="1">
      <c r="A51" s="6"/>
      <c r="B51" s="7"/>
      <c r="C51" s="774"/>
      <c r="D51" s="396"/>
      <c r="E51" s="396"/>
      <c r="F51" s="396"/>
      <c r="G51" s="396"/>
      <c r="H51" s="396"/>
      <c r="I51" s="396"/>
      <c r="J51" s="775"/>
    </row>
    <row r="52" spans="1:10" ht="12" customHeight="1">
      <c r="A52" s="712"/>
      <c r="B52" s="780"/>
      <c r="C52" s="8"/>
      <c r="D52" s="403"/>
      <c r="E52" s="403"/>
      <c r="F52" s="403"/>
      <c r="G52" s="403"/>
      <c r="H52" s="403"/>
      <c r="I52" s="403"/>
      <c r="J52" s="781"/>
    </row>
    <row r="53" spans="1:10" ht="12" customHeight="1">
      <c r="A53" s="6" t="s">
        <v>204</v>
      </c>
      <c r="B53" s="214"/>
      <c r="C53" s="785"/>
      <c r="D53" s="786"/>
      <c r="E53" s="788"/>
      <c r="F53" s="788"/>
      <c r="G53" s="788"/>
      <c r="H53" s="788"/>
      <c r="I53" s="788"/>
      <c r="J53" s="787"/>
    </row>
    <row r="54" spans="1:10" ht="12">
      <c r="A54" s="6"/>
      <c r="B54" s="7"/>
      <c r="C54" s="774"/>
      <c r="D54" s="396"/>
      <c r="E54" s="396"/>
      <c r="F54" s="396"/>
      <c r="G54" s="396"/>
      <c r="H54" s="396"/>
      <c r="I54" s="396"/>
      <c r="J54" s="775"/>
    </row>
    <row r="55" spans="1:10" ht="11.25" customHeight="1">
      <c r="A55" s="6"/>
      <c r="B55" s="7"/>
      <c r="C55" s="774"/>
      <c r="D55" s="396"/>
      <c r="E55" s="396"/>
      <c r="F55" s="396"/>
      <c r="G55" s="396"/>
      <c r="H55" s="396"/>
      <c r="I55" s="396"/>
      <c r="J55" s="775"/>
    </row>
    <row r="56" spans="1:10" ht="11.25" customHeight="1">
      <c r="A56" s="6"/>
      <c r="B56" s="7"/>
      <c r="C56" s="774"/>
      <c r="D56" s="396"/>
      <c r="E56" s="396"/>
      <c r="F56" s="396"/>
      <c r="G56" s="396"/>
      <c r="H56" s="396"/>
      <c r="I56" s="396"/>
      <c r="J56" s="775"/>
    </row>
    <row r="57" spans="1:10" ht="11.25" customHeight="1">
      <c r="A57" s="712"/>
      <c r="B57" s="780"/>
      <c r="C57" s="8"/>
      <c r="D57" s="403"/>
      <c r="E57" s="403"/>
      <c r="F57" s="403"/>
      <c r="G57" s="403"/>
      <c r="H57" s="403"/>
      <c r="I57" s="403"/>
      <c r="J57" s="781"/>
    </row>
  </sheetData>
  <phoneticPr fontId="5"/>
  <pageMargins left="0.70866141732283472" right="0.70866141732283472" top="0.74803149606299213" bottom="0.74803149606299213" header="0.31496062992125984" footer="0.31496062992125984"/>
  <pageSetup paperSize="9" scale="6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20</vt:i4>
      </vt:variant>
    </vt:vector>
  </HeadingPairs>
  <TitlesOfParts>
    <vt:vector size="37" baseType="lpstr">
      <vt:lpstr>清算型弁済計画</vt:lpstr>
      <vt:lpstr>清算BS</vt:lpstr>
      <vt:lpstr>清算配当率の試算</vt:lpstr>
      <vt:lpstr>現金預金</vt:lpstr>
      <vt:lpstr>売掛金</vt:lpstr>
      <vt:lpstr>棚卸資産</vt:lpstr>
      <vt:lpstr>その他流動資産</vt:lpstr>
      <vt:lpstr>固定資産</vt:lpstr>
      <vt:lpstr>負債</vt:lpstr>
      <vt:lpstr>早期の清算と清算手続が遅延した場合との回収見込額比較表</vt:lpstr>
      <vt:lpstr>弁済計画</vt:lpstr>
      <vt:lpstr>TB,修正BS,精算表</vt:lpstr>
      <vt:lpstr>会社TB</vt:lpstr>
      <vt:lpstr>リース契約</vt:lpstr>
      <vt:lpstr>19期借入金明細 (金融機関毎)</vt:lpstr>
      <vt:lpstr>Sheet1</vt:lpstr>
      <vt:lpstr>受領確認</vt:lpstr>
      <vt:lpstr>'19期借入金明細 (金融機関毎)'!Print_Area</vt:lpstr>
      <vt:lpstr>'TB,修正BS,精算表'!Print_Area</vt:lpstr>
      <vt:lpstr>その他流動資産!Print_Area</vt:lpstr>
      <vt:lpstr>会社TB!Print_Area</vt:lpstr>
      <vt:lpstr>現金預金!Print_Area</vt:lpstr>
      <vt:lpstr>固定資産!Print_Area</vt:lpstr>
      <vt:lpstr>受領確認!Print_Area</vt:lpstr>
      <vt:lpstr>清算BS!Print_Area</vt:lpstr>
      <vt:lpstr>清算型弁済計画!Print_Area</vt:lpstr>
      <vt:lpstr>清算配当率の試算!Print_Area</vt:lpstr>
      <vt:lpstr>早期の清算と清算手続が遅延した場合との回収見込額比較表!Print_Area</vt:lpstr>
      <vt:lpstr>棚卸資産!Print_Area</vt:lpstr>
      <vt:lpstr>売掛金!Print_Area</vt:lpstr>
      <vt:lpstr>負債!Print_Area</vt:lpstr>
      <vt:lpstr>弁済計画!Print_Area</vt:lpstr>
      <vt:lpstr>受領確認!Print_Titles</vt:lpstr>
      <vt:lpstr>棚卸資産!Print_Titles</vt:lpstr>
      <vt:lpstr>売掛金!Print_Titles</vt:lpstr>
      <vt:lpstr>負債!Print_Titles</vt:lpstr>
      <vt:lpstr>弁済計画!Print_Titles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宮原</dc:creator>
  <cp:lastModifiedBy>日弁連（小口）</cp:lastModifiedBy>
  <cp:lastPrinted>2023-10-13T08:47:38Z</cp:lastPrinted>
  <dcterms:created xsi:type="dcterms:W3CDTF">2015-08-04T08:36:01Z</dcterms:created>
  <dcterms:modified xsi:type="dcterms:W3CDTF">2023-10-13T08:47:57Z</dcterms:modified>
</cp:coreProperties>
</file>